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ondazione Cresci@Mo A-L\CONTRIBUTI\FILE RIEPILOGATIVO\"/>
    </mc:Choice>
  </mc:AlternateContent>
  <xr:revisionPtr revIDLastSave="0" documentId="13_ncr:1_{B09CCD5C-3597-4771-A274-B12E45F4A07A}" xr6:coauthVersionLast="36" xr6:coauthVersionMax="36" xr10:uidLastSave="{00000000-0000-0000-0000-000000000000}"/>
  <bookViews>
    <workbookView xWindow="0" yWindow="0" windowWidth="28800" windowHeight="12105" activeTab="3" xr2:uid="{5434CBE4-5335-4612-9004-78F8D0ABF207}"/>
  </bookViews>
  <sheets>
    <sheet name="riepilogo contributi" sheetId="4" r:id="rId1"/>
    <sheet name="contrinuti MIUR paritarie" sheetId="1" r:id="rId2"/>
    <sheet name="contributi provincia" sheetId="2" r:id="rId3"/>
    <sheet name="contributi comune" sheetId="3" r:id="rId4"/>
    <sheet name="Fatture emesse su Comune Modena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4" l="1"/>
  <c r="G17" i="4"/>
  <c r="E17" i="4"/>
  <c r="F16" i="4"/>
  <c r="G16" i="4"/>
  <c r="E16" i="4"/>
  <c r="F15" i="4"/>
  <c r="G15" i="4"/>
  <c r="E15" i="4"/>
  <c r="N33" i="3"/>
  <c r="O33" i="3"/>
  <c r="M33" i="3"/>
  <c r="N32" i="3"/>
  <c r="O32" i="3"/>
  <c r="M32" i="3"/>
  <c r="E13" i="4"/>
  <c r="E8" i="4"/>
  <c r="O10" i="5" l="1"/>
  <c r="O6" i="5"/>
  <c r="N17" i="5"/>
  <c r="N14" i="5"/>
  <c r="O17" i="3"/>
  <c r="G7" i="4" s="1"/>
  <c r="M17" i="3"/>
  <c r="E7" i="4" s="1"/>
  <c r="F11" i="4"/>
  <c r="G11" i="4"/>
  <c r="E11" i="4"/>
  <c r="E6" i="4"/>
  <c r="H9" i="2"/>
  <c r="F6" i="4"/>
  <c r="G6" i="4"/>
  <c r="G10" i="4"/>
  <c r="M30" i="3"/>
  <c r="J15" i="1"/>
  <c r="H15" i="1"/>
  <c r="E10" i="4" s="1"/>
  <c r="I14" i="1"/>
  <c r="E12" i="4" l="1"/>
  <c r="E14" i="4"/>
  <c r="I12" i="2"/>
  <c r="J12" i="2"/>
  <c r="H12" i="2"/>
  <c r="I11" i="2"/>
  <c r="I10" i="2"/>
  <c r="I8" i="2"/>
  <c r="N29" i="3"/>
  <c r="N28" i="3"/>
  <c r="N27" i="3"/>
  <c r="N26" i="3"/>
  <c r="I13" i="1" l="1"/>
  <c r="O30" i="3" l="1"/>
  <c r="N20" i="3"/>
  <c r="N19" i="3"/>
  <c r="N25" i="3"/>
  <c r="N24" i="3"/>
  <c r="N23" i="3"/>
  <c r="N22" i="3"/>
  <c r="N21" i="3"/>
  <c r="N18" i="3"/>
  <c r="N15" i="3"/>
  <c r="N11" i="3"/>
  <c r="N7" i="3"/>
  <c r="N8" i="3"/>
  <c r="N9" i="3"/>
  <c r="N10" i="3"/>
  <c r="N12" i="3"/>
  <c r="N13" i="3"/>
  <c r="N14" i="3"/>
  <c r="N16" i="3"/>
  <c r="J9" i="2"/>
  <c r="I9" i="2"/>
  <c r="I13" i="2" s="1"/>
  <c r="G12" i="4" l="1"/>
  <c r="G14" i="4" s="1"/>
  <c r="N17" i="3"/>
  <c r="F7" i="4" s="1"/>
  <c r="J13" i="2"/>
  <c r="N30" i="3"/>
  <c r="H16" i="1"/>
  <c r="J10" i="1"/>
  <c r="G5" i="4" s="1"/>
  <c r="G9" i="4" s="1"/>
  <c r="H10" i="1"/>
  <c r="E5" i="4" s="1"/>
  <c r="E9" i="4" s="1"/>
  <c r="I8" i="1"/>
  <c r="I9" i="1"/>
  <c r="I11" i="1"/>
  <c r="I15" i="1" s="1"/>
  <c r="F10" i="4" s="1"/>
  <c r="I12" i="1"/>
  <c r="I7" i="1"/>
  <c r="F12" i="4" l="1"/>
  <c r="F14" i="4"/>
  <c r="J16" i="1"/>
  <c r="I10" i="1"/>
  <c r="F5" i="4" s="1"/>
  <c r="F9" i="4" s="1"/>
  <c r="H13" i="2"/>
  <c r="I16" i="1" l="1"/>
</calcChain>
</file>

<file path=xl/sharedStrings.xml><?xml version="1.0" encoding="utf-8"?>
<sst xmlns="http://schemas.openxmlformats.org/spreadsheetml/2006/main" count="251" uniqueCount="78">
  <si>
    <t>statale Miur</t>
  </si>
  <si>
    <t>ctr.agg.infanzia</t>
  </si>
  <si>
    <t>s.do acc.to paritarie</t>
  </si>
  <si>
    <t>aumento energia el</t>
  </si>
  <si>
    <t>accred contributi</t>
  </si>
  <si>
    <t>contributi statatli</t>
  </si>
  <si>
    <t>comune modena</t>
  </si>
  <si>
    <t>prog.integr.bambini ucraini</t>
  </si>
  <si>
    <t>trasf risorse I tranche gen-giu 2023</t>
  </si>
  <si>
    <t>pv modena</t>
  </si>
  <si>
    <t>triennio 2022-2025</t>
  </si>
  <si>
    <t>ritenute</t>
  </si>
  <si>
    <t>al nido con la regione 2022-2023</t>
  </si>
  <si>
    <t>contributi comune di modena</t>
  </si>
  <si>
    <t>nuovo accordo 2022-2025</t>
  </si>
  <si>
    <t>manovra regionale</t>
  </si>
  <si>
    <t>conto bilancio</t>
  </si>
  <si>
    <t>descrizione conto bilancio</t>
  </si>
  <si>
    <t>data accredito</t>
  </si>
  <si>
    <t>ente rogatore</t>
  </si>
  <si>
    <t xml:space="preserve">nr.mandato </t>
  </si>
  <si>
    <t>nr. Contributo</t>
  </si>
  <si>
    <t>nr. Dlq</t>
  </si>
  <si>
    <t>descrizione</t>
  </si>
  <si>
    <t>importo erogato</t>
  </si>
  <si>
    <t>contributi provincia di modena</t>
  </si>
  <si>
    <t>infanzia</t>
  </si>
  <si>
    <t>totale</t>
  </si>
  <si>
    <t>netto da ritenute accreditato su cc</t>
  </si>
  <si>
    <t>% ritenuta</t>
  </si>
  <si>
    <t>totale 2022</t>
  </si>
  <si>
    <t>totale 2023</t>
  </si>
  <si>
    <t>anno 2021 inglese</t>
  </si>
  <si>
    <t>anno 2022 giochi sonori</t>
  </si>
  <si>
    <t>Febbraio I tranche - infanzia</t>
  </si>
  <si>
    <t>Febbraio I tranche - nidi</t>
  </si>
  <si>
    <t>Giugnno II tranche - infanzia</t>
  </si>
  <si>
    <t>Giugno II tranche - nidi</t>
  </si>
  <si>
    <t>Luglio III tranche chiusura accordo .inf</t>
  </si>
  <si>
    <t>Erogazione residui vecchio accordo - nido</t>
  </si>
  <si>
    <t>Luglio III tranche chiusura accordo -nido</t>
  </si>
  <si>
    <t>Erogazione residui vecchio accordo - inf</t>
  </si>
  <si>
    <t>formazione operatori inf</t>
  </si>
  <si>
    <t>Manovra regionale - infanzia</t>
  </si>
  <si>
    <t>nido</t>
  </si>
  <si>
    <t>contributi statali</t>
  </si>
  <si>
    <t>contributi comune di modena fatturati</t>
  </si>
  <si>
    <t>anno</t>
  </si>
  <si>
    <t>tabella riassuntiva contributi</t>
  </si>
  <si>
    <t>Agg</t>
  </si>
  <si>
    <t>tabella contributi Miur</t>
  </si>
  <si>
    <t>paritarie</t>
  </si>
  <si>
    <t>Anno</t>
  </si>
  <si>
    <t>tabella contributi provincia</t>
  </si>
  <si>
    <t>progetti</t>
  </si>
  <si>
    <t>tabella contributi Comune di Modena</t>
  </si>
  <si>
    <t>Manovra regionale - infanzia integr rette</t>
  </si>
  <si>
    <t>FPA 1/22</t>
  </si>
  <si>
    <t>FPA 4/22</t>
  </si>
  <si>
    <t>trasf risorse III tranche gen-giu 2023</t>
  </si>
  <si>
    <t>anno 2023 esplorare e comunicare</t>
  </si>
  <si>
    <t>trasf risorse IV tranche 2023</t>
  </si>
  <si>
    <t>competenza</t>
  </si>
  <si>
    <t>In linea con mastrino commercialista</t>
  </si>
  <si>
    <t>integrazione rette serv 0/6</t>
  </si>
  <si>
    <t>FPA 4/23</t>
  </si>
  <si>
    <t>integrazione rette serv 0/7</t>
  </si>
  <si>
    <t>FPA 3/23</t>
  </si>
  <si>
    <t>58_10_005</t>
  </si>
  <si>
    <t>Ricavi prestazioni e servizi</t>
  </si>
  <si>
    <t>ricavi prestazioni e servizi</t>
  </si>
  <si>
    <t>Fattura</t>
  </si>
  <si>
    <t>* registrato erroneamente nel mastrino dei contributi comunali</t>
  </si>
  <si>
    <t>rgistrato come rateo attivo/attendo info da Chiara Masina</t>
  </si>
  <si>
    <t>64 100 10</t>
  </si>
  <si>
    <t>manovra regionale set-dic 2023</t>
  </si>
  <si>
    <t>totale 2024</t>
  </si>
  <si>
    <t>accordo comune di Modena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</si>
</sst>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Fill="1" applyBorder="1"/>
    <xf numFmtId="164" fontId="0" fillId="0" borderId="0" xfId="0" applyNumberFormat="1" applyFill="1" applyBorder="1"/>
    <xf numFmtId="0" fontId="1" fillId="0" borderId="0" xfId="0" applyFont="1" applyBorder="1"/>
    <xf numFmtId="0" fontId="0" fillId="0" borderId="0" xfId="0" applyBorder="1"/>
    <xf numFmtId="164" fontId="0" fillId="0" borderId="0" xfId="0" applyNumberFormat="1" applyBorder="1"/>
    <xf numFmtId="0" fontId="1" fillId="0" borderId="0" xfId="0" applyFont="1" applyFill="1" applyBorder="1"/>
    <xf numFmtId="164" fontId="1" fillId="0" borderId="0" xfId="0" applyNumberFormat="1" applyFont="1" applyFill="1" applyBorder="1"/>
    <xf numFmtId="164" fontId="1" fillId="0" borderId="0" xfId="0" applyNumberFormat="1" applyFont="1" applyBorder="1"/>
    <xf numFmtId="164" fontId="0" fillId="0" borderId="0" xfId="0" applyNumberFormat="1" applyFont="1" applyFill="1" applyBorder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right" wrapText="1"/>
    </xf>
    <xf numFmtId="0" fontId="0" fillId="3" borderId="1" xfId="0" applyFill="1" applyBorder="1"/>
    <xf numFmtId="164" fontId="0" fillId="3" borderId="1" xfId="0" applyNumberFormat="1" applyFont="1" applyFill="1" applyBorder="1"/>
    <xf numFmtId="0" fontId="0" fillId="0" borderId="1" xfId="0" applyFill="1" applyBorder="1"/>
    <xf numFmtId="164" fontId="0" fillId="3" borderId="1" xfId="0" applyNumberFormat="1" applyFill="1" applyBorder="1"/>
    <xf numFmtId="164" fontId="0" fillId="0" borderId="1" xfId="0" applyNumberFormat="1" applyFont="1" applyFill="1" applyBorder="1"/>
    <xf numFmtId="164" fontId="1" fillId="2" borderId="1" xfId="0" applyNumberFormat="1" applyFont="1" applyFill="1" applyBorder="1"/>
    <xf numFmtId="0" fontId="0" fillId="2" borderId="1" xfId="0" applyFill="1" applyBorder="1"/>
    <xf numFmtId="0" fontId="0" fillId="0" borderId="1" xfId="0" applyBorder="1"/>
    <xf numFmtId="164" fontId="0" fillId="0" borderId="1" xfId="0" applyNumberFormat="1" applyBorder="1"/>
    <xf numFmtId="0" fontId="1" fillId="0" borderId="0" xfId="0" applyFont="1" applyBorder="1" applyAlignment="1">
      <alignment horizontal="center"/>
    </xf>
    <xf numFmtId="0" fontId="1" fillId="4" borderId="1" xfId="0" applyFont="1" applyFill="1" applyBorder="1"/>
    <xf numFmtId="164" fontId="1" fillId="4" borderId="1" xfId="0" applyNumberFormat="1" applyFont="1" applyFill="1" applyBorder="1"/>
    <xf numFmtId="164" fontId="1" fillId="4" borderId="1" xfId="0" applyNumberFormat="1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15" fontId="0" fillId="3" borderId="1" xfId="0" applyNumberFormat="1" applyFill="1" applyBorder="1"/>
    <xf numFmtId="10" fontId="0" fillId="3" borderId="1" xfId="0" applyNumberFormat="1" applyFill="1" applyBorder="1"/>
    <xf numFmtId="15" fontId="0" fillId="0" borderId="1" xfId="0" applyNumberFormat="1" applyBorder="1"/>
    <xf numFmtId="0" fontId="1" fillId="4" borderId="1" xfId="0" applyFont="1" applyFill="1" applyBorder="1" applyAlignment="1">
      <alignment horizontal="right"/>
    </xf>
    <xf numFmtId="10" fontId="0" fillId="4" borderId="1" xfId="0" applyNumberFormat="1" applyFill="1" applyBorder="1"/>
    <xf numFmtId="0" fontId="1" fillId="0" borderId="1" xfId="0" applyFont="1" applyBorder="1"/>
    <xf numFmtId="164" fontId="1" fillId="0" borderId="1" xfId="0" applyNumberFormat="1" applyFont="1" applyFill="1" applyBorder="1"/>
    <xf numFmtId="164" fontId="1" fillId="4" borderId="1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 wrapText="1"/>
    </xf>
    <xf numFmtId="15" fontId="0" fillId="0" borderId="1" xfId="0" applyNumberFormat="1" applyFill="1" applyBorder="1"/>
    <xf numFmtId="164" fontId="0" fillId="0" borderId="1" xfId="0" applyNumberFormat="1" applyFill="1" applyBorder="1"/>
    <xf numFmtId="10" fontId="0" fillId="0" borderId="1" xfId="0" applyNumberFormat="1" applyFill="1" applyBorder="1"/>
    <xf numFmtId="10" fontId="0" fillId="0" borderId="1" xfId="0" applyNumberFormat="1" applyFont="1" applyFill="1" applyBorder="1"/>
    <xf numFmtId="0" fontId="0" fillId="4" borderId="1" xfId="0" applyFill="1" applyBorder="1"/>
    <xf numFmtId="15" fontId="0" fillId="4" borderId="1" xfId="0" applyNumberFormat="1" applyFill="1" applyBorder="1"/>
    <xf numFmtId="0" fontId="1" fillId="0" borderId="1" xfId="0" applyFont="1" applyFill="1" applyBorder="1"/>
    <xf numFmtId="15" fontId="1" fillId="0" borderId="0" xfId="0" applyNumberFormat="1" applyFont="1" applyBorder="1"/>
    <xf numFmtId="164" fontId="0" fillId="4" borderId="1" xfId="0" applyNumberFormat="1" applyFill="1" applyBorder="1"/>
    <xf numFmtId="15" fontId="1" fillId="0" borderId="0" xfId="0" applyNumberFormat="1" applyFont="1" applyFill="1" applyBorder="1"/>
    <xf numFmtId="0" fontId="1" fillId="4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Fill="1" applyBorder="1"/>
    <xf numFmtId="0" fontId="0" fillId="3" borderId="0" xfId="0" applyFont="1" applyFill="1" applyBorder="1"/>
    <xf numFmtId="0" fontId="0" fillId="3" borderId="1" xfId="0" applyFont="1" applyFill="1" applyBorder="1"/>
    <xf numFmtId="0" fontId="0" fillId="0" borderId="0" xfId="0" applyFont="1" applyFill="1" applyBorder="1"/>
    <xf numFmtId="0" fontId="0" fillId="0" borderId="1" xfId="0" applyFont="1" applyFill="1" applyBorder="1"/>
    <xf numFmtId="0" fontId="2" fillId="0" borderId="0" xfId="0" applyFont="1" applyFill="1" applyBorder="1"/>
    <xf numFmtId="15" fontId="1" fillId="4" borderId="1" xfId="0" applyNumberFormat="1" applyFont="1" applyFill="1" applyBorder="1"/>
    <xf numFmtId="10" fontId="1" fillId="4" borderId="1" xfId="0" applyNumberFormat="1" applyFont="1" applyFill="1" applyBorder="1"/>
    <xf numFmtId="0" fontId="1" fillId="0" borderId="1" xfId="0" applyFont="1" applyFill="1" applyBorder="1" applyAlignment="1">
      <alignment horizontal="right"/>
    </xf>
    <xf numFmtId="0" fontId="3" fillId="0" borderId="1" xfId="0" applyFont="1" applyFill="1" applyBorder="1"/>
    <xf numFmtId="15" fontId="3" fillId="0" borderId="1" xfId="0" applyNumberFormat="1" applyFont="1" applyFill="1" applyBorder="1"/>
    <xf numFmtId="164" fontId="3" fillId="0" borderId="1" xfId="0" applyNumberFormat="1" applyFont="1" applyFill="1" applyBorder="1"/>
    <xf numFmtId="15" fontId="3" fillId="0" borderId="0" xfId="0" applyNumberFormat="1" applyFont="1" applyFill="1" applyBorder="1"/>
    <xf numFmtId="0" fontId="4" fillId="4" borderId="1" xfId="0" applyFont="1" applyFill="1" applyBorder="1"/>
    <xf numFmtId="15" fontId="4" fillId="4" borderId="1" xfId="0" applyNumberFormat="1" applyFont="1" applyFill="1" applyBorder="1"/>
    <xf numFmtId="164" fontId="4" fillId="4" borderId="1" xfId="0" applyNumberFormat="1" applyFont="1" applyFill="1" applyBorder="1"/>
    <xf numFmtId="0" fontId="3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3" fillId="4" borderId="1" xfId="0" applyFont="1" applyFill="1" applyBorder="1"/>
    <xf numFmtId="15" fontId="3" fillId="4" borderId="1" xfId="0" applyNumberFormat="1" applyFont="1" applyFill="1" applyBorder="1"/>
    <xf numFmtId="0" fontId="4" fillId="4" borderId="1" xfId="0" applyFont="1" applyFill="1" applyBorder="1" applyAlignment="1">
      <alignment horizontal="right"/>
    </xf>
    <xf numFmtId="15" fontId="2" fillId="0" borderId="0" xfId="0" applyNumberFormat="1" applyFont="1" applyFill="1" applyBorder="1"/>
    <xf numFmtId="0" fontId="2" fillId="0" borderId="0" xfId="0" applyFont="1" applyBorder="1" applyAlignment="1">
      <alignment horizontal="center"/>
    </xf>
    <xf numFmtId="0" fontId="5" fillId="0" borderId="0" xfId="0" applyFont="1" applyBorder="1"/>
    <xf numFmtId="0" fontId="1" fillId="3" borderId="0" xfId="0" applyFont="1" applyFill="1" applyBorder="1"/>
    <xf numFmtId="15" fontId="1" fillId="3" borderId="0" xfId="0" applyNumberFormat="1" applyFont="1" applyFill="1" applyBorder="1"/>
    <xf numFmtId="0" fontId="1" fillId="3" borderId="0" xfId="0" applyFont="1" applyFill="1" applyBorder="1" applyAlignment="1">
      <alignment horizontal="center"/>
    </xf>
    <xf numFmtId="0" fontId="2" fillId="3" borderId="0" xfId="0" applyFont="1" applyFill="1" applyBorder="1"/>
    <xf numFmtId="164" fontId="0" fillId="3" borderId="0" xfId="0" applyNumberFormat="1" applyFill="1" applyBorder="1"/>
    <xf numFmtId="0" fontId="0" fillId="3" borderId="0" xfId="0" applyFill="1" applyBorder="1" applyAlignment="1">
      <alignment wrapText="1"/>
    </xf>
    <xf numFmtId="0" fontId="1" fillId="4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164" fontId="1" fillId="0" borderId="1" xfId="0" applyNumberFormat="1" applyFont="1" applyBorder="1"/>
    <xf numFmtId="164" fontId="4" fillId="0" borderId="2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164" fontId="3" fillId="5" borderId="1" xfId="0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3399"/>
      <color rgb="FFECB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136CB-4597-439E-B495-69E536E93F92}">
  <sheetPr>
    <pageSetUpPr fitToPage="1"/>
  </sheetPr>
  <dimension ref="B2:I23"/>
  <sheetViews>
    <sheetView workbookViewId="0">
      <selection activeCell="D24" sqref="D24"/>
    </sheetView>
  </sheetViews>
  <sheetFormatPr defaultRowHeight="15" x14ac:dyDescent="0.25"/>
  <cols>
    <col min="1" max="2" width="9.140625" style="4"/>
    <col min="3" max="3" width="13.5703125" style="4" bestFit="1" customWidth="1"/>
    <col min="4" max="4" width="36.140625" style="4" customWidth="1"/>
    <col min="5" max="5" width="20.7109375" style="5" customWidth="1"/>
    <col min="6" max="6" width="14.28515625" style="5" customWidth="1"/>
    <col min="7" max="7" width="20.42578125" style="5" customWidth="1"/>
    <col min="8" max="8" width="11.5703125" style="4" bestFit="1" customWidth="1"/>
    <col min="9" max="9" width="13.28515625" style="4" bestFit="1" customWidth="1"/>
    <col min="10" max="16384" width="9.140625" style="4"/>
  </cols>
  <sheetData>
    <row r="2" spans="2:9" x14ac:dyDescent="0.25">
      <c r="B2" s="3" t="s">
        <v>49</v>
      </c>
      <c r="C2" s="48">
        <v>45329</v>
      </c>
      <c r="D2" s="25" t="s">
        <v>48</v>
      </c>
    </row>
    <row r="4" spans="2:9" s="6" customFormat="1" ht="30" x14ac:dyDescent="0.25">
      <c r="B4" s="11" t="s">
        <v>47</v>
      </c>
      <c r="C4" s="12" t="s">
        <v>16</v>
      </c>
      <c r="D4" s="12" t="s">
        <v>23</v>
      </c>
      <c r="E4" s="13" t="s">
        <v>24</v>
      </c>
      <c r="F4" s="14" t="s">
        <v>11</v>
      </c>
      <c r="G4" s="15" t="s">
        <v>28</v>
      </c>
    </row>
    <row r="5" spans="2:9" s="55" customFormat="1" x14ac:dyDescent="0.25">
      <c r="B5" s="56">
        <v>2022</v>
      </c>
      <c r="C5" s="56">
        <v>6410005</v>
      </c>
      <c r="D5" s="56" t="s">
        <v>45</v>
      </c>
      <c r="E5" s="17">
        <f>+'contrinuti MIUR paritarie'!H10</f>
        <v>623062.54</v>
      </c>
      <c r="F5" s="17">
        <f>+'contrinuti MIUR paritarie'!I10</f>
        <v>24922.501600000003</v>
      </c>
      <c r="G5" s="17">
        <f>+'contrinuti MIUR paritarie'!J10</f>
        <v>598134.02</v>
      </c>
    </row>
    <row r="6" spans="2:9" s="57" customFormat="1" x14ac:dyDescent="0.25">
      <c r="B6" s="56">
        <v>2022</v>
      </c>
      <c r="C6" s="56">
        <v>6410040</v>
      </c>
      <c r="D6" s="56" t="s">
        <v>25</v>
      </c>
      <c r="E6" s="17">
        <f>+'contributi provincia'!H9</f>
        <v>66686.81</v>
      </c>
      <c r="F6" s="17">
        <f>+'contributi provincia'!I9</f>
        <v>2667.4724000000001</v>
      </c>
      <c r="G6" s="17">
        <f>+'contributi provincia'!J9</f>
        <v>64019.34</v>
      </c>
    </row>
    <row r="7" spans="2:9" s="57" customFormat="1" x14ac:dyDescent="0.25">
      <c r="B7" s="56">
        <v>2022</v>
      </c>
      <c r="C7" s="56">
        <v>6410010</v>
      </c>
      <c r="D7" s="56" t="s">
        <v>13</v>
      </c>
      <c r="E7" s="17">
        <f>+'contributi comune'!M17</f>
        <v>4203845.0600000005</v>
      </c>
      <c r="F7" s="17">
        <f>+'contributi comune'!N17</f>
        <v>168153.80239999999</v>
      </c>
      <c r="G7" s="17">
        <f>+'contributi comune'!O17</f>
        <v>4035691.2600000002</v>
      </c>
    </row>
    <row r="8" spans="2:9" s="57" customFormat="1" x14ac:dyDescent="0.25">
      <c r="B8" s="56">
        <v>2022</v>
      </c>
      <c r="C8" s="56">
        <v>5810005</v>
      </c>
      <c r="D8" s="56" t="s">
        <v>46</v>
      </c>
      <c r="E8" s="17">
        <f>+'Fatture emesse su Comune Modena'!N14</f>
        <v>127616.5</v>
      </c>
      <c r="F8" s="17"/>
      <c r="G8" s="17"/>
    </row>
    <row r="9" spans="2:9" s="6" customFormat="1" x14ac:dyDescent="0.25">
      <c r="B9" s="12"/>
      <c r="C9" s="12"/>
      <c r="D9" s="12" t="s">
        <v>30</v>
      </c>
      <c r="E9" s="21">
        <f>SUM(E5:E8)</f>
        <v>5021210.91</v>
      </c>
      <c r="F9" s="21">
        <f t="shared" ref="F9:G9" si="0">SUM(F5:F8)</f>
        <v>195743.77639999997</v>
      </c>
      <c r="G9" s="21">
        <f t="shared" si="0"/>
        <v>4697844.62</v>
      </c>
      <c r="I9" s="7"/>
    </row>
    <row r="10" spans="2:9" s="57" customFormat="1" x14ac:dyDescent="0.25">
      <c r="B10" s="58">
        <v>2023</v>
      </c>
      <c r="C10" s="58">
        <v>6410005</v>
      </c>
      <c r="D10" s="58" t="s">
        <v>45</v>
      </c>
      <c r="E10" s="20">
        <f>+'contrinuti MIUR paritarie'!H15</f>
        <v>902535.67</v>
      </c>
      <c r="F10" s="20">
        <f>+'contrinuti MIUR paritarie'!I15</f>
        <v>36101.426799999994</v>
      </c>
      <c r="G10" s="20">
        <f>+'contrinuti MIUR paritarie'!J15</f>
        <v>866434.16999999993</v>
      </c>
      <c r="I10" s="9"/>
    </row>
    <row r="11" spans="2:9" s="57" customFormat="1" x14ac:dyDescent="0.25">
      <c r="B11" s="58">
        <v>2023</v>
      </c>
      <c r="C11" s="58">
        <v>6410040</v>
      </c>
      <c r="D11" s="58" t="s">
        <v>25</v>
      </c>
      <c r="E11" s="20">
        <f>+'contributi provincia'!H12</f>
        <v>97141.92</v>
      </c>
      <c r="F11" s="20">
        <f>+'contributi provincia'!I12</f>
        <v>3885.6768000000002</v>
      </c>
      <c r="G11" s="20">
        <f>+'contributi provincia'!J12</f>
        <v>93256.25</v>
      </c>
    </row>
    <row r="12" spans="2:9" s="57" customFormat="1" x14ac:dyDescent="0.25">
      <c r="B12" s="58">
        <v>2023</v>
      </c>
      <c r="C12" s="58">
        <v>6410010</v>
      </c>
      <c r="D12" s="58" t="s">
        <v>13</v>
      </c>
      <c r="E12" s="20">
        <f>+'contributi comune'!M30</f>
        <v>7364457.5</v>
      </c>
      <c r="F12" s="20">
        <f>+'contributi comune'!N30</f>
        <v>202451.7</v>
      </c>
      <c r="G12" s="20">
        <f>+'contributi comune'!O30</f>
        <v>4858840.8</v>
      </c>
    </row>
    <row r="13" spans="2:9" s="57" customFormat="1" x14ac:dyDescent="0.25">
      <c r="B13" s="56">
        <v>2022</v>
      </c>
      <c r="C13" s="56">
        <v>5810005</v>
      </c>
      <c r="D13" s="56" t="s">
        <v>46</v>
      </c>
      <c r="E13" s="20">
        <f>+'Fatture emesse su Comune Modena'!N17</f>
        <v>39779.760000000002</v>
      </c>
      <c r="F13" s="20"/>
      <c r="G13" s="20"/>
    </row>
    <row r="14" spans="2:9" s="1" customFormat="1" x14ac:dyDescent="0.25">
      <c r="B14" s="22"/>
      <c r="C14" s="22"/>
      <c r="D14" s="12" t="s">
        <v>31</v>
      </c>
      <c r="E14" s="21">
        <f>SUM(E10:E12)</f>
        <v>8364135.0899999999</v>
      </c>
      <c r="F14" s="21">
        <f t="shared" ref="F14:G14" si="1">SUM(F10:F12)</f>
        <v>242438.80360000001</v>
      </c>
      <c r="G14" s="21">
        <f t="shared" si="1"/>
        <v>5818531.2199999997</v>
      </c>
    </row>
    <row r="15" spans="2:9" x14ac:dyDescent="0.25">
      <c r="B15" s="23">
        <v>2024</v>
      </c>
      <c r="C15" s="23">
        <v>6410010</v>
      </c>
      <c r="D15" s="23" t="s">
        <v>13</v>
      </c>
      <c r="E15" s="24">
        <f>+'contributi comune'!M31</f>
        <v>60000</v>
      </c>
      <c r="F15" s="24">
        <f>+'contributi comune'!N31</f>
        <v>2400</v>
      </c>
      <c r="G15" s="24">
        <f>+'contributi comune'!O31</f>
        <v>57600</v>
      </c>
    </row>
    <row r="16" spans="2:9" x14ac:dyDescent="0.25">
      <c r="B16" s="22"/>
      <c r="C16" s="22"/>
      <c r="D16" s="12" t="s">
        <v>76</v>
      </c>
      <c r="E16" s="21">
        <f>+E15</f>
        <v>60000</v>
      </c>
      <c r="F16" s="21">
        <f t="shared" ref="F16:G16" si="2">+F15</f>
        <v>2400</v>
      </c>
      <c r="G16" s="21">
        <f t="shared" si="2"/>
        <v>57600</v>
      </c>
    </row>
    <row r="17" spans="2:7" s="3" customFormat="1" x14ac:dyDescent="0.25">
      <c r="B17" s="35"/>
      <c r="C17" s="35"/>
      <c r="D17" s="35"/>
      <c r="E17" s="86">
        <f>SUM(E9+E14+E16)</f>
        <v>13445346</v>
      </c>
      <c r="F17" s="86">
        <f t="shared" ref="F17:G17" si="3">SUM(F9+F14+F16)</f>
        <v>440582.57999999996</v>
      </c>
      <c r="G17" s="86">
        <f t="shared" si="3"/>
        <v>10573975.84</v>
      </c>
    </row>
    <row r="19" spans="2:7" x14ac:dyDescent="0.25">
      <c r="D19" s="1"/>
    </row>
    <row r="23" spans="2:7" x14ac:dyDescent="0.25">
      <c r="D23" s="3"/>
    </row>
  </sheetData>
  <pageMargins left="0.25" right="0.25" top="0.75" bottom="0.75" header="0.3" footer="0.3"/>
  <pageSetup paperSize="9" scale="9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9DA65-3BD6-4D6B-AF07-0DD22C4BAAC3}">
  <sheetPr>
    <pageSetUpPr fitToPage="1"/>
  </sheetPr>
  <dimension ref="B3:K16"/>
  <sheetViews>
    <sheetView workbookViewId="0">
      <selection activeCell="F23" sqref="F23"/>
    </sheetView>
  </sheetViews>
  <sheetFormatPr defaultRowHeight="15" x14ac:dyDescent="0.25"/>
  <cols>
    <col min="1" max="2" width="9.140625" style="4"/>
    <col min="3" max="3" width="13.5703125" style="4" bestFit="1" customWidth="1"/>
    <col min="4" max="4" width="27.7109375" style="4" bestFit="1" customWidth="1"/>
    <col min="5" max="5" width="13.5703125" style="4" bestFit="1" customWidth="1"/>
    <col min="6" max="6" width="16" style="4" bestFit="1" customWidth="1"/>
    <col min="7" max="7" width="34.28515625" style="4" bestFit="1" customWidth="1"/>
    <col min="8" max="8" width="15.5703125" style="5" bestFit="1" customWidth="1"/>
    <col min="9" max="9" width="14.28515625" style="5" customWidth="1"/>
    <col min="10" max="10" width="16.28515625" style="5" bestFit="1" customWidth="1"/>
    <col min="11" max="11" width="8.42578125" style="4" customWidth="1"/>
    <col min="12" max="16384" width="9.140625" style="4"/>
  </cols>
  <sheetData>
    <row r="3" spans="2:11" s="10" customFormat="1" x14ac:dyDescent="0.25">
      <c r="B3" s="78" t="s">
        <v>49</v>
      </c>
      <c r="C3" s="79">
        <v>45329</v>
      </c>
      <c r="D3" s="80" t="s">
        <v>50</v>
      </c>
      <c r="E3" s="80" t="s">
        <v>51</v>
      </c>
      <c r="G3" s="81" t="s">
        <v>63</v>
      </c>
      <c r="H3" s="82"/>
      <c r="I3" s="82"/>
      <c r="J3" s="82"/>
    </row>
    <row r="6" spans="2:11" s="6" customFormat="1" ht="30" x14ac:dyDescent="0.25">
      <c r="B6" s="26" t="s">
        <v>47</v>
      </c>
      <c r="C6" s="26" t="s">
        <v>16</v>
      </c>
      <c r="D6" s="26" t="s">
        <v>17</v>
      </c>
      <c r="E6" s="26" t="s">
        <v>18</v>
      </c>
      <c r="F6" s="26" t="s">
        <v>19</v>
      </c>
      <c r="G6" s="26" t="s">
        <v>23</v>
      </c>
      <c r="H6" s="37" t="s">
        <v>24</v>
      </c>
      <c r="I6" s="38" t="s">
        <v>11</v>
      </c>
      <c r="J6" s="39" t="s">
        <v>28</v>
      </c>
      <c r="K6" s="40" t="s">
        <v>29</v>
      </c>
    </row>
    <row r="7" spans="2:11" s="1" customFormat="1" x14ac:dyDescent="0.25">
      <c r="B7" s="18">
        <v>2022</v>
      </c>
      <c r="C7" s="18">
        <v>6410005</v>
      </c>
      <c r="D7" s="18" t="s">
        <v>5</v>
      </c>
      <c r="E7" s="41">
        <v>44735</v>
      </c>
      <c r="F7" s="18" t="s">
        <v>0</v>
      </c>
      <c r="G7" s="18" t="s">
        <v>1</v>
      </c>
      <c r="H7" s="19">
        <v>30410</v>
      </c>
      <c r="I7" s="42">
        <f>(H7*4%)</f>
        <v>1216.4000000000001</v>
      </c>
      <c r="J7" s="42">
        <v>29191.599999999999</v>
      </c>
      <c r="K7" s="43">
        <v>0.04</v>
      </c>
    </row>
    <row r="8" spans="2:11" s="1" customFormat="1" x14ac:dyDescent="0.25">
      <c r="B8" s="18">
        <v>2022</v>
      </c>
      <c r="C8" s="18">
        <v>6410005</v>
      </c>
      <c r="D8" s="18" t="s">
        <v>5</v>
      </c>
      <c r="E8" s="41">
        <v>44810</v>
      </c>
      <c r="F8" s="18" t="s">
        <v>0</v>
      </c>
      <c r="G8" s="18" t="s">
        <v>2</v>
      </c>
      <c r="H8" s="19">
        <v>565261.54</v>
      </c>
      <c r="I8" s="42">
        <f t="shared" ref="I8:I14" si="0">(H8*4%)</f>
        <v>22610.461600000002</v>
      </c>
      <c r="J8" s="42">
        <v>542649.06000000006</v>
      </c>
      <c r="K8" s="43">
        <v>0.04</v>
      </c>
    </row>
    <row r="9" spans="2:11" s="1" customFormat="1" x14ac:dyDescent="0.25">
      <c r="B9" s="18">
        <v>2022</v>
      </c>
      <c r="C9" s="18">
        <v>6410005</v>
      </c>
      <c r="D9" s="18" t="s">
        <v>5</v>
      </c>
      <c r="E9" s="41">
        <v>44915</v>
      </c>
      <c r="F9" s="18" t="s">
        <v>0</v>
      </c>
      <c r="G9" s="18" t="s">
        <v>3</v>
      </c>
      <c r="H9" s="19">
        <v>27391</v>
      </c>
      <c r="I9" s="42">
        <f t="shared" si="0"/>
        <v>1095.6400000000001</v>
      </c>
      <c r="J9" s="42">
        <v>26293.360000000001</v>
      </c>
      <c r="K9" s="43">
        <v>0.04</v>
      </c>
    </row>
    <row r="10" spans="2:11" s="1" customFormat="1" x14ac:dyDescent="0.25">
      <c r="B10" s="18"/>
      <c r="C10" s="18"/>
      <c r="D10" s="18"/>
      <c r="E10" s="41"/>
      <c r="F10" s="18"/>
      <c r="G10" s="33" t="s">
        <v>30</v>
      </c>
      <c r="H10" s="49">
        <f>SUM(H7:H9)</f>
        <v>623062.54</v>
      </c>
      <c r="I10" s="49">
        <f t="shared" ref="I10:J10" si="1">SUM(I7:I9)</f>
        <v>24922.501600000003</v>
      </c>
      <c r="J10" s="49">
        <f t="shared" si="1"/>
        <v>598134.02</v>
      </c>
      <c r="K10" s="43"/>
    </row>
    <row r="11" spans="2:11" s="1" customFormat="1" x14ac:dyDescent="0.25">
      <c r="B11" s="18">
        <v>2023</v>
      </c>
      <c r="C11" s="18">
        <v>6410005</v>
      </c>
      <c r="D11" s="18" t="s">
        <v>5</v>
      </c>
      <c r="E11" s="41">
        <v>45077</v>
      </c>
      <c r="F11" s="18" t="s">
        <v>0</v>
      </c>
      <c r="G11" s="18" t="s">
        <v>4</v>
      </c>
      <c r="H11" s="20">
        <v>37639.910000000003</v>
      </c>
      <c r="I11" s="42">
        <f t="shared" si="0"/>
        <v>1505.5964000000001</v>
      </c>
      <c r="J11" s="42">
        <v>36134.32</v>
      </c>
      <c r="K11" s="43">
        <v>0.04</v>
      </c>
    </row>
    <row r="12" spans="2:11" s="1" customFormat="1" x14ac:dyDescent="0.25">
      <c r="B12" s="18">
        <v>2023</v>
      </c>
      <c r="C12" s="18">
        <v>6410005</v>
      </c>
      <c r="D12" s="18" t="s">
        <v>5</v>
      </c>
      <c r="E12" s="41">
        <v>45091</v>
      </c>
      <c r="F12" s="18" t="s">
        <v>0</v>
      </c>
      <c r="G12" s="18" t="s">
        <v>4</v>
      </c>
      <c r="H12" s="20">
        <v>749883.84</v>
      </c>
      <c r="I12" s="42">
        <f t="shared" si="0"/>
        <v>29995.353599999999</v>
      </c>
      <c r="J12" s="42">
        <v>719888.49</v>
      </c>
      <c r="K12" s="43">
        <v>0.04</v>
      </c>
    </row>
    <row r="13" spans="2:11" s="1" customFormat="1" x14ac:dyDescent="0.25">
      <c r="B13" s="18">
        <v>2023</v>
      </c>
      <c r="C13" s="18">
        <v>6410005</v>
      </c>
      <c r="D13" s="18" t="s">
        <v>5</v>
      </c>
      <c r="E13" s="41">
        <v>45259</v>
      </c>
      <c r="F13" s="18" t="s">
        <v>0</v>
      </c>
      <c r="G13" s="18" t="s">
        <v>4</v>
      </c>
      <c r="H13" s="20">
        <v>19171.919999999998</v>
      </c>
      <c r="I13" s="42">
        <f t="shared" si="0"/>
        <v>766.8768</v>
      </c>
      <c r="J13" s="42">
        <v>18405.04</v>
      </c>
      <c r="K13" s="43">
        <v>0.04</v>
      </c>
    </row>
    <row r="14" spans="2:11" s="1" customFormat="1" x14ac:dyDescent="0.25">
      <c r="B14" s="18">
        <v>2023</v>
      </c>
      <c r="C14" s="18">
        <v>6410005</v>
      </c>
      <c r="D14" s="18" t="s">
        <v>5</v>
      </c>
      <c r="E14" s="41">
        <v>45648</v>
      </c>
      <c r="F14" s="18" t="s">
        <v>0</v>
      </c>
      <c r="G14" s="18" t="s">
        <v>4</v>
      </c>
      <c r="H14" s="20">
        <v>95840</v>
      </c>
      <c r="I14" s="42">
        <f t="shared" si="0"/>
        <v>3833.6</v>
      </c>
      <c r="J14" s="42">
        <v>92006.32</v>
      </c>
      <c r="K14" s="43">
        <v>0.04</v>
      </c>
    </row>
    <row r="15" spans="2:11" s="1" customFormat="1" x14ac:dyDescent="0.25">
      <c r="B15" s="18"/>
      <c r="C15" s="18"/>
      <c r="D15" s="18"/>
      <c r="E15" s="41"/>
      <c r="F15" s="18"/>
      <c r="G15" s="33" t="s">
        <v>31</v>
      </c>
      <c r="H15" s="49">
        <f>SUM(H11:H14)</f>
        <v>902535.67</v>
      </c>
      <c r="I15" s="49">
        <f t="shared" ref="I15:J15" si="2">SUM(I11:I14)</f>
        <v>36101.426799999994</v>
      </c>
      <c r="J15" s="49">
        <f t="shared" si="2"/>
        <v>866434.16999999993</v>
      </c>
      <c r="K15" s="43"/>
    </row>
    <row r="16" spans="2:11" s="1" customFormat="1" x14ac:dyDescent="0.25">
      <c r="B16" s="18"/>
      <c r="C16" s="18"/>
      <c r="D16" s="18"/>
      <c r="E16" s="41"/>
      <c r="F16" s="18"/>
      <c r="G16" s="18"/>
      <c r="H16" s="36">
        <f>SUM(H15,H10)</f>
        <v>1525598.21</v>
      </c>
      <c r="I16" s="36">
        <f t="shared" ref="I16:J16" si="3">SUM(I15,I10)</f>
        <v>61023.928399999997</v>
      </c>
      <c r="J16" s="36">
        <f t="shared" si="3"/>
        <v>1464568.19</v>
      </c>
      <c r="K16" s="18"/>
    </row>
  </sheetData>
  <pageMargins left="0.25" right="0.25" top="0.75" bottom="0.75" header="0.3" footer="0.3"/>
  <pageSetup paperSize="9" scale="8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B7678-162B-4ED6-BB90-A15E4D1D113C}">
  <sheetPr>
    <pageSetUpPr fitToPage="1"/>
  </sheetPr>
  <dimension ref="B3:L14"/>
  <sheetViews>
    <sheetView workbookViewId="0">
      <selection activeCell="I25" sqref="I25"/>
    </sheetView>
  </sheetViews>
  <sheetFormatPr defaultRowHeight="15" x14ac:dyDescent="0.25"/>
  <cols>
    <col min="1" max="1" width="4.42578125" style="4" customWidth="1"/>
    <col min="2" max="2" width="8.28515625" style="4" customWidth="1"/>
    <col min="3" max="3" width="13.5703125" style="4" bestFit="1" customWidth="1"/>
    <col min="4" max="4" width="27.7109375" style="4" bestFit="1" customWidth="1"/>
    <col min="5" max="5" width="13.5703125" style="4" bestFit="1" customWidth="1"/>
    <col min="6" max="6" width="16" style="4" bestFit="1" customWidth="1"/>
    <col min="7" max="7" width="34.28515625" style="4" bestFit="1" customWidth="1"/>
    <col min="8" max="8" width="15.5703125" style="5" bestFit="1" customWidth="1"/>
    <col min="9" max="9" width="14.28515625" style="5" customWidth="1"/>
    <col min="10" max="10" width="16.28515625" style="5" bestFit="1" customWidth="1"/>
    <col min="11" max="11" width="8.42578125" style="4" customWidth="1"/>
    <col min="12" max="12" width="24" style="4" customWidth="1"/>
    <col min="13" max="16384" width="9.140625" style="4"/>
  </cols>
  <sheetData>
    <row r="3" spans="2:12" s="1" customFormat="1" x14ac:dyDescent="0.25">
      <c r="B3" s="6" t="s">
        <v>49</v>
      </c>
      <c r="C3" s="50">
        <v>45329</v>
      </c>
      <c r="D3" s="52" t="s">
        <v>53</v>
      </c>
      <c r="E3" s="52" t="s">
        <v>54</v>
      </c>
      <c r="H3" s="2"/>
      <c r="I3" s="2"/>
      <c r="J3" s="2"/>
    </row>
    <row r="7" spans="2:12" s="6" customFormat="1" ht="30" x14ac:dyDescent="0.25">
      <c r="B7" s="51" t="s">
        <v>52</v>
      </c>
      <c r="C7" s="26" t="s">
        <v>16</v>
      </c>
      <c r="D7" s="26" t="s">
        <v>17</v>
      </c>
      <c r="E7" s="26" t="s">
        <v>18</v>
      </c>
      <c r="F7" s="26" t="s">
        <v>19</v>
      </c>
      <c r="G7" s="26" t="s">
        <v>23</v>
      </c>
      <c r="H7" s="27" t="s">
        <v>24</v>
      </c>
      <c r="I7" s="27" t="s">
        <v>11</v>
      </c>
      <c r="J7" s="28" t="s">
        <v>28</v>
      </c>
      <c r="K7" s="29" t="s">
        <v>29</v>
      </c>
    </row>
    <row r="8" spans="2:12" s="10" customFormat="1" x14ac:dyDescent="0.25">
      <c r="B8" s="16">
        <v>2022</v>
      </c>
      <c r="C8" s="16">
        <v>64100040</v>
      </c>
      <c r="D8" s="16" t="s">
        <v>25</v>
      </c>
      <c r="E8" s="30">
        <v>44715</v>
      </c>
      <c r="F8" s="16" t="s">
        <v>9</v>
      </c>
      <c r="G8" s="16" t="s">
        <v>32</v>
      </c>
      <c r="H8" s="19">
        <v>66686.81</v>
      </c>
      <c r="I8" s="19">
        <f>(H8*K8)</f>
        <v>2667.4724000000001</v>
      </c>
      <c r="J8" s="19">
        <v>64019.34</v>
      </c>
      <c r="K8" s="31">
        <v>0.04</v>
      </c>
    </row>
    <row r="9" spans="2:12" x14ac:dyDescent="0.25">
      <c r="B9" s="23"/>
      <c r="C9" s="23"/>
      <c r="D9" s="23"/>
      <c r="E9" s="32"/>
      <c r="F9" s="23"/>
      <c r="G9" s="33" t="s">
        <v>30</v>
      </c>
      <c r="H9" s="27">
        <f>+H8</f>
        <v>66686.81</v>
      </c>
      <c r="I9" s="27">
        <f>+I8</f>
        <v>2667.4724000000001</v>
      </c>
      <c r="J9" s="27">
        <f>+J8</f>
        <v>64019.34</v>
      </c>
      <c r="K9" s="34"/>
    </row>
    <row r="10" spans="2:12" s="10" customFormat="1" ht="45" x14ac:dyDescent="0.25">
      <c r="B10" s="16">
        <v>2023</v>
      </c>
      <c r="C10" s="16">
        <v>64100040</v>
      </c>
      <c r="D10" s="16" t="s">
        <v>25</v>
      </c>
      <c r="E10" s="30">
        <v>44949</v>
      </c>
      <c r="F10" s="16" t="s">
        <v>9</v>
      </c>
      <c r="G10" s="16" t="s">
        <v>33</v>
      </c>
      <c r="H10" s="19">
        <v>65181.3</v>
      </c>
      <c r="I10" s="19">
        <f t="shared" ref="I10:I11" si="0">(H10*K10)</f>
        <v>2607.252</v>
      </c>
      <c r="J10" s="19">
        <v>62574.05</v>
      </c>
      <c r="K10" s="31">
        <v>0.04</v>
      </c>
      <c r="L10" s="83" t="s">
        <v>73</v>
      </c>
    </row>
    <row r="11" spans="2:12" s="10" customFormat="1" ht="60" x14ac:dyDescent="0.25">
      <c r="B11" s="16">
        <v>2023</v>
      </c>
      <c r="C11" s="16">
        <v>64100040</v>
      </c>
      <c r="D11" s="16" t="s">
        <v>25</v>
      </c>
      <c r="E11" s="32">
        <v>45273</v>
      </c>
      <c r="F11" s="23" t="s">
        <v>9</v>
      </c>
      <c r="G11" s="16" t="s">
        <v>60</v>
      </c>
      <c r="H11" s="20">
        <v>31960.62</v>
      </c>
      <c r="I11" s="19">
        <f t="shared" si="0"/>
        <v>1278.4248</v>
      </c>
      <c r="J11" s="19">
        <v>30682.2</v>
      </c>
      <c r="K11" s="31">
        <v>0.04</v>
      </c>
      <c r="L11" s="83" t="s">
        <v>72</v>
      </c>
    </row>
    <row r="12" spans="2:12" x14ac:dyDescent="0.25">
      <c r="B12" s="23"/>
      <c r="G12" s="33" t="s">
        <v>31</v>
      </c>
      <c r="H12" s="27">
        <f>SUM(H10:H11)</f>
        <v>97141.92</v>
      </c>
      <c r="I12" s="27">
        <f t="shared" ref="I12:J12" si="1">SUM(I10:I11)</f>
        <v>3885.6768000000002</v>
      </c>
      <c r="J12" s="27">
        <f t="shared" si="1"/>
        <v>93256.25</v>
      </c>
      <c r="K12" s="34"/>
    </row>
    <row r="13" spans="2:12" s="3" customFormat="1" x14ac:dyDescent="0.25">
      <c r="B13" s="35"/>
      <c r="C13" s="35"/>
      <c r="D13" s="35"/>
      <c r="E13" s="35"/>
      <c r="F13" s="35"/>
      <c r="G13" s="35"/>
      <c r="H13" s="36">
        <f>SUM(H9+H12)</f>
        <v>163828.72999999998</v>
      </c>
      <c r="I13" s="36">
        <f>SUM(I9+I12)</f>
        <v>6553.1491999999998</v>
      </c>
      <c r="J13" s="36">
        <f>SUM(J9+J12)</f>
        <v>157275.59</v>
      </c>
      <c r="K13" s="35"/>
    </row>
    <row r="14" spans="2:12" s="3" customFormat="1" x14ac:dyDescent="0.25">
      <c r="H14" s="8"/>
      <c r="I14" s="8"/>
      <c r="J14" s="8"/>
    </row>
  </sheetData>
  <pageMargins left="0.25" right="0.25" top="0.75" bottom="0.75" header="0.3" footer="0.3"/>
  <pageSetup paperSize="9" scale="7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48F1B-8919-4E41-A735-D9C2187B9117}">
  <sheetPr>
    <pageSetUpPr fitToPage="1"/>
  </sheetPr>
  <dimension ref="B3:R33"/>
  <sheetViews>
    <sheetView tabSelected="1" workbookViewId="0">
      <selection activeCell="I25" sqref="I25"/>
    </sheetView>
  </sheetViews>
  <sheetFormatPr defaultRowHeight="15" x14ac:dyDescent="0.25"/>
  <cols>
    <col min="1" max="1" width="3.28515625" style="4" customWidth="1"/>
    <col min="2" max="2" width="10.42578125" style="4" customWidth="1"/>
    <col min="3" max="3" width="9.7109375" style="4" bestFit="1" customWidth="1"/>
    <col min="4" max="4" width="27.7109375" style="4" bestFit="1" customWidth="1"/>
    <col min="5" max="5" width="13.5703125" style="4" bestFit="1" customWidth="1"/>
    <col min="6" max="6" width="12.7109375" style="4" customWidth="1"/>
    <col min="7" max="7" width="16" style="4" bestFit="1" customWidth="1"/>
    <col min="8" max="8" width="11.7109375" style="4" bestFit="1" customWidth="1"/>
    <col min="9" max="9" width="13.5703125" style="4" bestFit="1" customWidth="1"/>
    <col min="10" max="10" width="9.5703125" style="4" customWidth="1"/>
    <col min="11" max="11" width="38.28515625" style="4" bestFit="1" customWidth="1"/>
    <col min="12" max="12" width="17.5703125" style="4" bestFit="1" customWidth="1"/>
    <col min="13" max="13" width="14.28515625" style="5" bestFit="1" customWidth="1"/>
    <col min="14" max="14" width="11.5703125" style="5" bestFit="1" customWidth="1"/>
    <col min="15" max="15" width="16.28515625" style="5" bestFit="1" customWidth="1"/>
    <col min="16" max="16" width="8.42578125" style="4" customWidth="1"/>
    <col min="17" max="17" width="9.140625" style="4"/>
    <col min="18" max="18" width="13.28515625" style="4" bestFit="1" customWidth="1"/>
    <col min="19" max="16384" width="9.140625" style="4"/>
  </cols>
  <sheetData>
    <row r="3" spans="2:18" x14ac:dyDescent="0.25">
      <c r="B3" s="59" t="s">
        <v>49</v>
      </c>
      <c r="C3" s="75">
        <v>45329</v>
      </c>
      <c r="D3" s="53" t="s">
        <v>55</v>
      </c>
      <c r="E3" s="53"/>
      <c r="F3" s="76" t="s">
        <v>74</v>
      </c>
      <c r="G3" s="59"/>
      <c r="H3" s="77"/>
    </row>
    <row r="6" spans="2:18" s="3" customFormat="1" ht="31.5" customHeight="1" x14ac:dyDescent="0.25">
      <c r="B6" s="40" t="s">
        <v>52</v>
      </c>
      <c r="C6" s="29" t="s">
        <v>16</v>
      </c>
      <c r="D6" s="26" t="s">
        <v>17</v>
      </c>
      <c r="E6" s="26" t="s">
        <v>18</v>
      </c>
      <c r="F6" s="29" t="s">
        <v>62</v>
      </c>
      <c r="G6" s="26" t="s">
        <v>19</v>
      </c>
      <c r="H6" s="26" t="s">
        <v>20</v>
      </c>
      <c r="I6" s="26" t="s">
        <v>21</v>
      </c>
      <c r="J6" s="26" t="s">
        <v>22</v>
      </c>
      <c r="K6" s="26" t="s">
        <v>23</v>
      </c>
      <c r="L6" s="26"/>
      <c r="M6" s="27" t="s">
        <v>27</v>
      </c>
      <c r="N6" s="27" t="s">
        <v>11</v>
      </c>
      <c r="O6" s="28" t="s">
        <v>28</v>
      </c>
      <c r="P6" s="29" t="s">
        <v>29</v>
      </c>
    </row>
    <row r="7" spans="2:18" s="1" customFormat="1" x14ac:dyDescent="0.25">
      <c r="B7" s="18">
        <v>2022</v>
      </c>
      <c r="C7" s="18">
        <v>6410010</v>
      </c>
      <c r="D7" s="18" t="s">
        <v>13</v>
      </c>
      <c r="E7" s="41">
        <v>44650</v>
      </c>
      <c r="F7" s="18">
        <v>2022</v>
      </c>
      <c r="G7" s="18" t="s">
        <v>6</v>
      </c>
      <c r="H7" s="18"/>
      <c r="I7" s="18"/>
      <c r="J7" s="18">
        <v>55057</v>
      </c>
      <c r="K7" s="18" t="s">
        <v>34</v>
      </c>
      <c r="L7" s="18" t="s">
        <v>26</v>
      </c>
      <c r="M7" s="20">
        <v>1150600</v>
      </c>
      <c r="N7" s="20">
        <f t="shared" ref="N7:N16" si="0">(M7*P7)</f>
        <v>46024</v>
      </c>
      <c r="O7" s="20">
        <v>1104576</v>
      </c>
      <c r="P7" s="44">
        <v>0.04</v>
      </c>
    </row>
    <row r="8" spans="2:18" s="1" customFormat="1" x14ac:dyDescent="0.25">
      <c r="B8" s="18">
        <v>2022</v>
      </c>
      <c r="C8" s="18">
        <v>6410010</v>
      </c>
      <c r="D8" s="18" t="s">
        <v>13</v>
      </c>
      <c r="E8" s="41">
        <v>44650</v>
      </c>
      <c r="F8" s="18">
        <v>2022</v>
      </c>
      <c r="G8" s="18" t="s">
        <v>6</v>
      </c>
      <c r="H8" s="18"/>
      <c r="I8" s="18"/>
      <c r="J8" s="18">
        <v>55057</v>
      </c>
      <c r="K8" s="18" t="s">
        <v>35</v>
      </c>
      <c r="L8" s="18" t="s">
        <v>44</v>
      </c>
      <c r="M8" s="20">
        <v>249400</v>
      </c>
      <c r="N8" s="20">
        <f t="shared" si="0"/>
        <v>9976</v>
      </c>
      <c r="O8" s="20">
        <v>239424</v>
      </c>
      <c r="P8" s="44">
        <v>0.04</v>
      </c>
      <c r="R8" s="9"/>
    </row>
    <row r="9" spans="2:18" s="1" customFormat="1" x14ac:dyDescent="0.25">
      <c r="B9" s="18">
        <v>2022</v>
      </c>
      <c r="C9" s="18">
        <v>6410010</v>
      </c>
      <c r="D9" s="18" t="s">
        <v>13</v>
      </c>
      <c r="E9" s="41">
        <v>44757</v>
      </c>
      <c r="F9" s="18">
        <v>2022</v>
      </c>
      <c r="G9" s="18" t="s">
        <v>6</v>
      </c>
      <c r="H9" s="18"/>
      <c r="I9" s="18"/>
      <c r="J9" s="18">
        <v>57188</v>
      </c>
      <c r="K9" s="18" t="s">
        <v>36</v>
      </c>
      <c r="L9" s="18" t="s">
        <v>26</v>
      </c>
      <c r="M9" s="20">
        <v>1150000</v>
      </c>
      <c r="N9" s="20">
        <f t="shared" si="0"/>
        <v>46000</v>
      </c>
      <c r="O9" s="20">
        <v>1104000</v>
      </c>
      <c r="P9" s="44">
        <v>0.04</v>
      </c>
      <c r="R9" s="9"/>
    </row>
    <row r="10" spans="2:18" s="1" customFormat="1" x14ac:dyDescent="0.25">
      <c r="B10" s="18">
        <v>2022</v>
      </c>
      <c r="C10" s="18">
        <v>6410010</v>
      </c>
      <c r="D10" s="18" t="s">
        <v>13</v>
      </c>
      <c r="E10" s="41">
        <v>44757</v>
      </c>
      <c r="F10" s="18">
        <v>2022</v>
      </c>
      <c r="G10" s="18" t="s">
        <v>6</v>
      </c>
      <c r="H10" s="18"/>
      <c r="I10" s="18"/>
      <c r="J10" s="18">
        <v>57188</v>
      </c>
      <c r="K10" s="18" t="s">
        <v>37</v>
      </c>
      <c r="L10" s="18" t="s">
        <v>44</v>
      </c>
      <c r="M10" s="20">
        <v>250000</v>
      </c>
      <c r="N10" s="20">
        <f t="shared" si="0"/>
        <v>10000</v>
      </c>
      <c r="O10" s="20">
        <v>240000</v>
      </c>
      <c r="P10" s="44">
        <v>0.04</v>
      </c>
      <c r="R10" s="2"/>
    </row>
    <row r="11" spans="2:18" s="1" customFormat="1" x14ac:dyDescent="0.25">
      <c r="B11" s="18">
        <v>2022</v>
      </c>
      <c r="C11" s="18">
        <v>6410010</v>
      </c>
      <c r="D11" s="18" t="s">
        <v>13</v>
      </c>
      <c r="E11" s="41">
        <v>44784</v>
      </c>
      <c r="F11" s="18">
        <v>2022</v>
      </c>
      <c r="G11" s="18" t="s">
        <v>6</v>
      </c>
      <c r="H11" s="18"/>
      <c r="I11" s="18"/>
      <c r="J11" s="18">
        <v>58283</v>
      </c>
      <c r="K11" s="18" t="s">
        <v>38</v>
      </c>
      <c r="L11" s="18" t="s">
        <v>26</v>
      </c>
      <c r="M11" s="20">
        <v>620000</v>
      </c>
      <c r="N11" s="20">
        <f t="shared" si="0"/>
        <v>24800</v>
      </c>
      <c r="O11" s="20">
        <v>595200</v>
      </c>
      <c r="P11" s="44">
        <v>0.04</v>
      </c>
    </row>
    <row r="12" spans="2:18" s="1" customFormat="1" x14ac:dyDescent="0.25">
      <c r="B12" s="18">
        <v>2022</v>
      </c>
      <c r="C12" s="18">
        <v>6410010</v>
      </c>
      <c r="D12" s="18" t="s">
        <v>13</v>
      </c>
      <c r="E12" s="41">
        <v>44784</v>
      </c>
      <c r="F12" s="18">
        <v>2022</v>
      </c>
      <c r="G12" s="18" t="s">
        <v>6</v>
      </c>
      <c r="H12" s="18"/>
      <c r="I12" s="18"/>
      <c r="J12" s="18">
        <v>58283</v>
      </c>
      <c r="K12" s="18" t="s">
        <v>40</v>
      </c>
      <c r="L12" s="18" t="s">
        <v>44</v>
      </c>
      <c r="M12" s="20">
        <v>240081.5</v>
      </c>
      <c r="N12" s="20">
        <f t="shared" si="0"/>
        <v>9603.26</v>
      </c>
      <c r="O12" s="20">
        <v>230478.24</v>
      </c>
      <c r="P12" s="44">
        <v>0.04</v>
      </c>
    </row>
    <row r="13" spans="2:18" s="1" customFormat="1" x14ac:dyDescent="0.25">
      <c r="B13" s="18">
        <v>2022</v>
      </c>
      <c r="C13" s="18">
        <v>6410010</v>
      </c>
      <c r="D13" s="18" t="s">
        <v>13</v>
      </c>
      <c r="E13" s="41">
        <v>44875</v>
      </c>
      <c r="F13" s="18">
        <v>2022</v>
      </c>
      <c r="G13" s="18" t="s">
        <v>6</v>
      </c>
      <c r="H13" s="18">
        <v>36634</v>
      </c>
      <c r="I13" s="18">
        <v>42620</v>
      </c>
      <c r="J13" s="18">
        <v>60179</v>
      </c>
      <c r="K13" s="18" t="s">
        <v>39</v>
      </c>
      <c r="L13" s="18" t="s">
        <v>44</v>
      </c>
      <c r="M13" s="20">
        <v>161918.5</v>
      </c>
      <c r="N13" s="20">
        <f t="shared" si="0"/>
        <v>6476.74</v>
      </c>
      <c r="O13" s="20">
        <v>155441.76</v>
      </c>
      <c r="P13" s="44">
        <v>0.04</v>
      </c>
    </row>
    <row r="14" spans="2:18" s="1" customFormat="1" x14ac:dyDescent="0.25">
      <c r="B14" s="18">
        <v>2022</v>
      </c>
      <c r="C14" s="18">
        <v>6410010</v>
      </c>
      <c r="D14" s="18" t="s">
        <v>13</v>
      </c>
      <c r="E14" s="41">
        <v>44875</v>
      </c>
      <c r="F14" s="18">
        <v>2022</v>
      </c>
      <c r="G14" s="18" t="s">
        <v>6</v>
      </c>
      <c r="H14" s="18">
        <v>36633</v>
      </c>
      <c r="I14" s="18">
        <v>42620</v>
      </c>
      <c r="J14" s="18">
        <v>60179</v>
      </c>
      <c r="K14" s="18" t="s">
        <v>41</v>
      </c>
      <c r="L14" s="18" t="s">
        <v>26</v>
      </c>
      <c r="M14" s="20">
        <v>358754.03</v>
      </c>
      <c r="N14" s="20">
        <f t="shared" si="0"/>
        <v>14350.161200000002</v>
      </c>
      <c r="O14" s="20">
        <v>344403.87</v>
      </c>
      <c r="P14" s="44">
        <v>0.04</v>
      </c>
    </row>
    <row r="15" spans="2:18" s="1" customFormat="1" x14ac:dyDescent="0.25">
      <c r="B15" s="18">
        <v>2022</v>
      </c>
      <c r="C15" s="18">
        <v>6410010</v>
      </c>
      <c r="D15" s="18" t="s">
        <v>13</v>
      </c>
      <c r="E15" s="41">
        <v>44875</v>
      </c>
      <c r="F15" s="18">
        <v>2022</v>
      </c>
      <c r="G15" s="18" t="s">
        <v>6</v>
      </c>
      <c r="H15" s="18">
        <v>36097</v>
      </c>
      <c r="I15" s="18">
        <v>42602</v>
      </c>
      <c r="J15" s="18">
        <v>60183</v>
      </c>
      <c r="K15" s="18" t="s">
        <v>42</v>
      </c>
      <c r="L15" s="18" t="s">
        <v>26</v>
      </c>
      <c r="M15" s="20">
        <v>22431.03</v>
      </c>
      <c r="N15" s="20">
        <f t="shared" si="0"/>
        <v>897.24119999999994</v>
      </c>
      <c r="O15" s="20">
        <v>21533.79</v>
      </c>
      <c r="P15" s="44">
        <v>0.04</v>
      </c>
    </row>
    <row r="16" spans="2:18" s="1" customFormat="1" x14ac:dyDescent="0.25">
      <c r="B16" s="18">
        <v>2022</v>
      </c>
      <c r="C16" s="18">
        <v>6410010</v>
      </c>
      <c r="D16" s="18" t="s">
        <v>13</v>
      </c>
      <c r="E16" s="41">
        <v>44890</v>
      </c>
      <c r="F16" s="18">
        <v>2022</v>
      </c>
      <c r="G16" s="18" t="s">
        <v>6</v>
      </c>
      <c r="H16" s="18">
        <v>38322</v>
      </c>
      <c r="I16" s="18">
        <v>45012</v>
      </c>
      <c r="J16" s="18"/>
      <c r="K16" s="18" t="s">
        <v>7</v>
      </c>
      <c r="L16" s="18" t="s">
        <v>26</v>
      </c>
      <c r="M16" s="20">
        <v>660</v>
      </c>
      <c r="N16" s="20">
        <f t="shared" si="0"/>
        <v>26.400000000000002</v>
      </c>
      <c r="O16" s="20">
        <v>633.6</v>
      </c>
      <c r="P16" s="44">
        <v>0.04</v>
      </c>
    </row>
    <row r="17" spans="2:17" s="1" customFormat="1" x14ac:dyDescent="0.25">
      <c r="B17" s="26"/>
      <c r="C17" s="26"/>
      <c r="D17" s="26"/>
      <c r="E17" s="60"/>
      <c r="F17" s="26"/>
      <c r="G17" s="26"/>
      <c r="H17" s="26"/>
      <c r="I17" s="26"/>
      <c r="J17" s="26"/>
      <c r="K17" s="26"/>
      <c r="L17" s="26" t="s">
        <v>30</v>
      </c>
      <c r="M17" s="27">
        <f>SUM(M7:M16)</f>
        <v>4203845.0600000005</v>
      </c>
      <c r="N17" s="27">
        <f t="shared" ref="N17:O17" si="1">SUM(N7:N16)</f>
        <v>168153.80239999999</v>
      </c>
      <c r="O17" s="27">
        <f t="shared" si="1"/>
        <v>4035691.2600000002</v>
      </c>
      <c r="P17" s="61">
        <v>0.04</v>
      </c>
    </row>
    <row r="18" spans="2:17" s="1" customFormat="1" x14ac:dyDescent="0.25">
      <c r="B18" s="18">
        <v>2023</v>
      </c>
      <c r="C18" s="18">
        <v>6410010</v>
      </c>
      <c r="D18" s="18" t="s">
        <v>13</v>
      </c>
      <c r="E18" s="41">
        <v>44943</v>
      </c>
      <c r="F18" s="18">
        <v>2022</v>
      </c>
      <c r="G18" s="18" t="s">
        <v>6</v>
      </c>
      <c r="H18" s="18"/>
      <c r="I18" s="18"/>
      <c r="J18" s="18">
        <v>61696</v>
      </c>
      <c r="K18" s="18" t="s">
        <v>14</v>
      </c>
      <c r="L18" s="18" t="s">
        <v>26</v>
      </c>
      <c r="M18" s="20">
        <v>1205850</v>
      </c>
      <c r="N18" s="20">
        <f t="shared" ref="N18:N29" si="2">(M18*P18)</f>
        <v>48234</v>
      </c>
      <c r="O18" s="20">
        <v>1157616</v>
      </c>
      <c r="P18" s="43">
        <v>0.04</v>
      </c>
      <c r="Q18" s="54"/>
    </row>
    <row r="19" spans="2:17" s="1" customFormat="1" x14ac:dyDescent="0.25">
      <c r="B19" s="18">
        <v>2023</v>
      </c>
      <c r="C19" s="18">
        <v>6410010</v>
      </c>
      <c r="D19" s="18" t="s">
        <v>13</v>
      </c>
      <c r="E19" s="41">
        <v>44943</v>
      </c>
      <c r="F19" s="18">
        <v>2022</v>
      </c>
      <c r="G19" s="18" t="s">
        <v>6</v>
      </c>
      <c r="H19" s="18"/>
      <c r="I19" s="18"/>
      <c r="J19" s="18"/>
      <c r="K19" s="18" t="s">
        <v>15</v>
      </c>
      <c r="L19" s="18" t="s">
        <v>44</v>
      </c>
      <c r="M19" s="20">
        <v>66500</v>
      </c>
      <c r="N19" s="20">
        <f t="shared" si="2"/>
        <v>2660</v>
      </c>
      <c r="O19" s="20">
        <v>63840</v>
      </c>
      <c r="P19" s="43">
        <v>0.04</v>
      </c>
      <c r="Q19" s="54"/>
    </row>
    <row r="20" spans="2:17" s="1" customFormat="1" x14ac:dyDescent="0.25">
      <c r="B20" s="18">
        <v>2024</v>
      </c>
      <c r="C20" s="18"/>
      <c r="D20" s="18"/>
      <c r="E20" s="41">
        <v>44944</v>
      </c>
      <c r="F20" s="18">
        <v>2022</v>
      </c>
      <c r="G20" s="18" t="s">
        <v>6</v>
      </c>
      <c r="H20" s="18"/>
      <c r="I20" s="18"/>
      <c r="J20" s="18"/>
      <c r="K20" s="18" t="s">
        <v>77</v>
      </c>
      <c r="L20" s="18" t="s">
        <v>26</v>
      </c>
      <c r="M20" s="20">
        <v>489442.5</v>
      </c>
      <c r="N20" s="20">
        <f t="shared" si="2"/>
        <v>19577.7</v>
      </c>
      <c r="O20" s="20">
        <v>469864.8</v>
      </c>
      <c r="P20" s="43">
        <v>0.04</v>
      </c>
      <c r="Q20" s="54"/>
    </row>
    <row r="21" spans="2:17" s="1" customFormat="1" x14ac:dyDescent="0.25">
      <c r="B21" s="18">
        <v>2023</v>
      </c>
      <c r="C21" s="18">
        <v>6410010</v>
      </c>
      <c r="D21" s="18" t="s">
        <v>13</v>
      </c>
      <c r="E21" s="41">
        <v>45096</v>
      </c>
      <c r="F21" s="18">
        <v>2023</v>
      </c>
      <c r="G21" s="18" t="s">
        <v>6</v>
      </c>
      <c r="H21" s="18">
        <v>24921</v>
      </c>
      <c r="I21" s="18">
        <v>28295</v>
      </c>
      <c r="J21" s="18">
        <v>66065</v>
      </c>
      <c r="K21" s="18" t="s">
        <v>8</v>
      </c>
      <c r="L21" s="18" t="s">
        <v>44</v>
      </c>
      <c r="M21" s="20">
        <v>640000</v>
      </c>
      <c r="N21" s="20">
        <f t="shared" si="2"/>
        <v>25600</v>
      </c>
      <c r="O21" s="20">
        <v>614400</v>
      </c>
      <c r="P21" s="43">
        <v>0.04</v>
      </c>
      <c r="Q21" s="54"/>
    </row>
    <row r="22" spans="2:17" s="1" customFormat="1" x14ac:dyDescent="0.25">
      <c r="B22" s="18">
        <v>2023</v>
      </c>
      <c r="C22" s="18">
        <v>6410010</v>
      </c>
      <c r="D22" s="18" t="s">
        <v>13</v>
      </c>
      <c r="E22" s="41">
        <v>45096</v>
      </c>
      <c r="F22" s="18">
        <v>2023</v>
      </c>
      <c r="G22" s="18" t="s">
        <v>6</v>
      </c>
      <c r="H22" s="18">
        <v>24920</v>
      </c>
      <c r="I22" s="18">
        <v>28295</v>
      </c>
      <c r="J22" s="18">
        <v>66065</v>
      </c>
      <c r="K22" s="18" t="s">
        <v>8</v>
      </c>
      <c r="L22" s="18" t="s">
        <v>26</v>
      </c>
      <c r="M22" s="20">
        <v>960000</v>
      </c>
      <c r="N22" s="20">
        <f t="shared" si="2"/>
        <v>38400</v>
      </c>
      <c r="O22" s="20">
        <v>921600</v>
      </c>
      <c r="P22" s="43">
        <v>0.04</v>
      </c>
      <c r="Q22" s="54"/>
    </row>
    <row r="23" spans="2:17" s="1" customFormat="1" x14ac:dyDescent="0.25">
      <c r="B23" s="18">
        <v>2023</v>
      </c>
      <c r="C23" s="18">
        <v>6410010</v>
      </c>
      <c r="D23" s="18" t="s">
        <v>13</v>
      </c>
      <c r="E23" s="41">
        <v>45149</v>
      </c>
      <c r="F23" s="18">
        <v>2023</v>
      </c>
      <c r="G23" s="18" t="s">
        <v>6</v>
      </c>
      <c r="H23" s="18">
        <v>30839</v>
      </c>
      <c r="I23" s="18">
        <v>34261</v>
      </c>
      <c r="J23" s="18">
        <v>67508</v>
      </c>
      <c r="K23" s="18" t="s">
        <v>10</v>
      </c>
      <c r="L23" s="18" t="s">
        <v>26</v>
      </c>
      <c r="M23" s="20">
        <v>1200000</v>
      </c>
      <c r="N23" s="20">
        <f t="shared" si="2"/>
        <v>48000</v>
      </c>
      <c r="O23" s="20">
        <v>1152000</v>
      </c>
      <c r="P23" s="43">
        <v>0.04</v>
      </c>
      <c r="Q23" s="54"/>
    </row>
    <row r="24" spans="2:17" s="1" customFormat="1" x14ac:dyDescent="0.25">
      <c r="B24" s="18">
        <v>2023</v>
      </c>
      <c r="C24" s="18">
        <v>6410010</v>
      </c>
      <c r="D24" s="18" t="s">
        <v>13</v>
      </c>
      <c r="E24" s="41">
        <v>45149</v>
      </c>
      <c r="F24" s="18">
        <v>2023</v>
      </c>
      <c r="G24" s="18" t="s">
        <v>6</v>
      </c>
      <c r="H24" s="18">
        <v>30840</v>
      </c>
      <c r="I24" s="18">
        <v>34261</v>
      </c>
      <c r="J24" s="18">
        <v>67508</v>
      </c>
      <c r="K24" s="18" t="s">
        <v>10</v>
      </c>
      <c r="L24" s="18" t="s">
        <v>44</v>
      </c>
      <c r="M24" s="20">
        <v>400000</v>
      </c>
      <c r="N24" s="20">
        <f t="shared" si="2"/>
        <v>16000</v>
      </c>
      <c r="O24" s="20">
        <v>384000</v>
      </c>
      <c r="P24" s="43">
        <v>0.04</v>
      </c>
      <c r="Q24" s="54"/>
    </row>
    <row r="25" spans="2:17" s="1" customFormat="1" x14ac:dyDescent="0.25">
      <c r="B25" s="18">
        <v>2023</v>
      </c>
      <c r="C25" s="18">
        <v>6410010</v>
      </c>
      <c r="D25" s="18" t="s">
        <v>13</v>
      </c>
      <c r="E25" s="41">
        <v>45202</v>
      </c>
      <c r="F25" s="18">
        <v>2023</v>
      </c>
      <c r="G25" s="18" t="s">
        <v>6</v>
      </c>
      <c r="H25" s="18">
        <v>36274</v>
      </c>
      <c r="I25" s="18">
        <v>41447</v>
      </c>
      <c r="J25" s="18">
        <v>68315</v>
      </c>
      <c r="K25" s="18" t="s">
        <v>12</v>
      </c>
      <c r="L25" s="18" t="s">
        <v>44</v>
      </c>
      <c r="M25" s="20">
        <v>99500</v>
      </c>
      <c r="N25" s="20">
        <f t="shared" si="2"/>
        <v>3980</v>
      </c>
      <c r="O25" s="20">
        <v>95520</v>
      </c>
      <c r="P25" s="43">
        <v>0.04</v>
      </c>
      <c r="Q25" s="54"/>
    </row>
    <row r="26" spans="2:17" s="1" customFormat="1" x14ac:dyDescent="0.25">
      <c r="B26" s="18">
        <v>2023</v>
      </c>
      <c r="C26" s="18">
        <v>6410010</v>
      </c>
      <c r="D26" s="18" t="s">
        <v>13</v>
      </c>
      <c r="E26" s="41">
        <v>45264</v>
      </c>
      <c r="F26" s="18">
        <v>2023</v>
      </c>
      <c r="G26" s="18" t="s">
        <v>6</v>
      </c>
      <c r="H26" s="18">
        <v>43230</v>
      </c>
      <c r="I26" s="18">
        <v>51192</v>
      </c>
      <c r="J26" s="18">
        <v>69974</v>
      </c>
      <c r="K26" s="18" t="s">
        <v>59</v>
      </c>
      <c r="L26" s="18"/>
      <c r="M26" s="20">
        <v>1336860</v>
      </c>
      <c r="N26" s="20">
        <f t="shared" si="2"/>
        <v>53474.400000000001</v>
      </c>
      <c r="O26" s="20">
        <v>1283385.6000000001</v>
      </c>
      <c r="P26" s="43">
        <v>0.04</v>
      </c>
      <c r="Q26" s="54"/>
    </row>
    <row r="27" spans="2:17" s="1" customFormat="1" x14ac:dyDescent="0.25">
      <c r="B27" s="18">
        <v>2023</v>
      </c>
      <c r="C27" s="18">
        <v>6410010</v>
      </c>
      <c r="D27" s="18" t="s">
        <v>13</v>
      </c>
      <c r="E27" s="41">
        <v>45264</v>
      </c>
      <c r="F27" s="18">
        <v>2023</v>
      </c>
      <c r="G27" s="18" t="s">
        <v>6</v>
      </c>
      <c r="H27" s="18">
        <v>43231</v>
      </c>
      <c r="I27" s="18">
        <v>51192</v>
      </c>
      <c r="J27" s="18">
        <v>69974</v>
      </c>
      <c r="K27" s="18" t="s">
        <v>59</v>
      </c>
      <c r="L27" s="18"/>
      <c r="M27" s="20">
        <v>227770</v>
      </c>
      <c r="N27" s="20">
        <f t="shared" si="2"/>
        <v>9110.8000000000011</v>
      </c>
      <c r="O27" s="20">
        <v>218659.20000000001</v>
      </c>
      <c r="P27" s="43">
        <v>0.04</v>
      </c>
      <c r="Q27" s="54"/>
    </row>
    <row r="28" spans="2:17" s="1" customFormat="1" x14ac:dyDescent="0.25">
      <c r="B28" s="18">
        <v>2023</v>
      </c>
      <c r="C28" s="18">
        <v>6410010</v>
      </c>
      <c r="D28" s="18" t="s">
        <v>13</v>
      </c>
      <c r="E28" s="41">
        <v>45274</v>
      </c>
      <c r="F28" s="18">
        <v>2023</v>
      </c>
      <c r="G28" s="18" t="s">
        <v>6</v>
      </c>
      <c r="H28" s="18">
        <v>44288</v>
      </c>
      <c r="I28" s="18">
        <v>52569</v>
      </c>
      <c r="J28" s="18">
        <v>70382</v>
      </c>
      <c r="K28" s="18" t="s">
        <v>61</v>
      </c>
      <c r="L28" s="18"/>
      <c r="M28" s="20">
        <v>135395</v>
      </c>
      <c r="N28" s="20">
        <f t="shared" si="2"/>
        <v>5415.8</v>
      </c>
      <c r="O28" s="20">
        <v>129979.2</v>
      </c>
      <c r="P28" s="43">
        <v>0.04</v>
      </c>
      <c r="Q28" s="54"/>
    </row>
    <row r="29" spans="2:17" s="1" customFormat="1" x14ac:dyDescent="0.25">
      <c r="B29" s="18">
        <v>2023</v>
      </c>
      <c r="C29" s="18">
        <v>6410010</v>
      </c>
      <c r="D29" s="18" t="s">
        <v>13</v>
      </c>
      <c r="E29" s="41">
        <v>45274</v>
      </c>
      <c r="F29" s="18">
        <v>2023</v>
      </c>
      <c r="G29" s="18" t="s">
        <v>6</v>
      </c>
      <c r="H29" s="18">
        <v>44289</v>
      </c>
      <c r="I29" s="18">
        <v>52568</v>
      </c>
      <c r="J29" s="18">
        <v>70382</v>
      </c>
      <c r="K29" s="18" t="s">
        <v>61</v>
      </c>
      <c r="L29" s="18"/>
      <c r="M29" s="20">
        <v>603140</v>
      </c>
      <c r="N29" s="20">
        <f t="shared" si="2"/>
        <v>24125.600000000002</v>
      </c>
      <c r="O29" s="20">
        <v>579014.40000000002</v>
      </c>
      <c r="P29" s="43">
        <v>0.04</v>
      </c>
      <c r="Q29" s="54"/>
    </row>
    <row r="30" spans="2:17" s="1" customFormat="1" x14ac:dyDescent="0.25">
      <c r="B30" s="45"/>
      <c r="C30" s="45"/>
      <c r="D30" s="45"/>
      <c r="E30" s="46"/>
      <c r="F30" s="33"/>
      <c r="G30" s="45"/>
      <c r="H30" s="45"/>
      <c r="I30" s="45"/>
      <c r="J30" s="45"/>
      <c r="K30" s="45"/>
      <c r="L30" s="84" t="s">
        <v>31</v>
      </c>
      <c r="M30" s="27">
        <f>SUM(M18:M29)</f>
        <v>7364457.5</v>
      </c>
      <c r="N30" s="27">
        <f t="shared" ref="N30:O30" si="3">SUM(N18:N25)</f>
        <v>202451.7</v>
      </c>
      <c r="O30" s="27">
        <f t="shared" si="3"/>
        <v>4858840.8</v>
      </c>
      <c r="P30" s="61">
        <v>0.04</v>
      </c>
    </row>
    <row r="31" spans="2:17" s="1" customFormat="1" x14ac:dyDescent="0.25">
      <c r="B31" s="18">
        <v>2024</v>
      </c>
      <c r="C31" s="18">
        <v>6410010</v>
      </c>
      <c r="D31" s="18" t="s">
        <v>13</v>
      </c>
      <c r="E31" s="41">
        <v>45315</v>
      </c>
      <c r="F31" s="62">
        <v>2024</v>
      </c>
      <c r="G31" s="18" t="s">
        <v>6</v>
      </c>
      <c r="H31" s="18"/>
      <c r="I31" s="18"/>
      <c r="J31" s="18">
        <v>71535</v>
      </c>
      <c r="K31" s="18" t="s">
        <v>75</v>
      </c>
      <c r="L31" s="85"/>
      <c r="M31" s="20">
        <v>60000</v>
      </c>
      <c r="N31" s="20">
        <v>2400</v>
      </c>
      <c r="O31" s="20">
        <v>57600</v>
      </c>
      <c r="P31" s="44">
        <v>0.04</v>
      </c>
    </row>
    <row r="32" spans="2:17" s="1" customFormat="1" x14ac:dyDescent="0.25">
      <c r="B32" s="45"/>
      <c r="C32" s="45"/>
      <c r="D32" s="45"/>
      <c r="E32" s="46"/>
      <c r="F32" s="33"/>
      <c r="G32" s="45"/>
      <c r="H32" s="45"/>
      <c r="I32" s="45"/>
      <c r="J32" s="45"/>
      <c r="K32" s="45"/>
      <c r="L32" s="84"/>
      <c r="M32" s="27">
        <f>SUM(M31)</f>
        <v>60000</v>
      </c>
      <c r="N32" s="27">
        <f t="shared" ref="N32:O32" si="4">SUM(N31)</f>
        <v>2400</v>
      </c>
      <c r="O32" s="27">
        <f t="shared" si="4"/>
        <v>57600</v>
      </c>
      <c r="P32" s="61">
        <v>0.04</v>
      </c>
    </row>
    <row r="33" spans="2:16" s="6" customFormat="1" x14ac:dyDescent="0.25"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36">
        <f>SUM(M32,M30,M17)</f>
        <v>11628302.560000001</v>
      </c>
      <c r="N33" s="36">
        <f t="shared" ref="N33:O33" si="5">SUM(N32,N30,N17)</f>
        <v>373005.5024</v>
      </c>
      <c r="O33" s="36">
        <f t="shared" si="5"/>
        <v>8952132.0600000005</v>
      </c>
      <c r="P33" s="43"/>
    </row>
  </sheetData>
  <pageMargins left="0.25" right="0.25" top="0.75" bottom="0.75" header="0.3" footer="0.3"/>
  <pageSetup paperSize="8" scale="87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56546-9B89-409C-8E84-7C7739BB9592}">
  <sheetPr>
    <pageSetUpPr fitToPage="1"/>
  </sheetPr>
  <dimension ref="B3:P17"/>
  <sheetViews>
    <sheetView workbookViewId="0">
      <selection activeCell="N6" sqref="N6"/>
    </sheetView>
  </sheetViews>
  <sheetFormatPr defaultRowHeight="15" x14ac:dyDescent="0.25"/>
  <cols>
    <col min="1" max="1" width="3.28515625" style="4" customWidth="1"/>
    <col min="2" max="2" width="10.42578125" style="4" customWidth="1"/>
    <col min="3" max="3" width="9.7109375" style="4" bestFit="1" customWidth="1"/>
    <col min="4" max="4" width="27.7109375" style="4" bestFit="1" customWidth="1"/>
    <col min="5" max="5" width="9.7109375" style="4" customWidth="1"/>
    <col min="6" max="6" width="12.7109375" style="4" customWidth="1"/>
    <col min="7" max="7" width="16" style="4" bestFit="1" customWidth="1"/>
    <col min="8" max="8" width="11.7109375" style="4" bestFit="1" customWidth="1"/>
    <col min="9" max="9" width="8.7109375" style="4" bestFit="1" customWidth="1"/>
    <col min="10" max="10" width="13.5703125" style="4" customWidth="1"/>
    <col min="11" max="11" width="9.5703125" style="4" customWidth="1"/>
    <col min="12" max="12" width="38.28515625" style="4" bestFit="1" customWidth="1"/>
    <col min="13" max="13" width="8" style="4" bestFit="1" customWidth="1"/>
    <col min="14" max="14" width="14.28515625" style="5" bestFit="1" customWidth="1"/>
    <col min="15" max="15" width="11.5703125" style="4" bestFit="1" customWidth="1"/>
    <col min="16" max="16" width="13.28515625" style="4" bestFit="1" customWidth="1"/>
    <col min="17" max="16384" width="9.140625" style="4"/>
  </cols>
  <sheetData>
    <row r="3" spans="2:16" x14ac:dyDescent="0.25">
      <c r="B3" s="59" t="s">
        <v>49</v>
      </c>
      <c r="C3" s="75">
        <v>45329</v>
      </c>
      <c r="D3" s="53" t="s">
        <v>55</v>
      </c>
      <c r="E3" s="53"/>
      <c r="F3" s="76" t="s">
        <v>68</v>
      </c>
      <c r="G3" s="59" t="s">
        <v>69</v>
      </c>
      <c r="H3" s="77"/>
    </row>
    <row r="5" spans="2:16" s="3" customFormat="1" ht="31.5" customHeight="1" x14ac:dyDescent="0.25">
      <c r="B5" s="40" t="s">
        <v>52</v>
      </c>
      <c r="C5" s="29" t="s">
        <v>16</v>
      </c>
      <c r="D5" s="26" t="s">
        <v>17</v>
      </c>
      <c r="E5" s="29" t="s">
        <v>18</v>
      </c>
      <c r="F5" s="29" t="s">
        <v>62</v>
      </c>
      <c r="G5" s="26" t="s">
        <v>19</v>
      </c>
      <c r="H5" s="26" t="s">
        <v>20</v>
      </c>
      <c r="I5" s="26" t="s">
        <v>71</v>
      </c>
      <c r="J5" s="26"/>
      <c r="K5" s="26" t="s">
        <v>22</v>
      </c>
      <c r="L5" s="26" t="s">
        <v>23</v>
      </c>
      <c r="M5" s="26"/>
      <c r="N5" s="27" t="s">
        <v>27</v>
      </c>
    </row>
    <row r="6" spans="2:16" s="54" customFormat="1" x14ac:dyDescent="0.25">
      <c r="B6" s="63">
        <v>2022</v>
      </c>
      <c r="C6" s="63">
        <v>5810005</v>
      </c>
      <c r="D6" s="63" t="s">
        <v>70</v>
      </c>
      <c r="E6" s="64">
        <v>44862</v>
      </c>
      <c r="F6" s="63">
        <v>2022</v>
      </c>
      <c r="G6" s="63" t="s">
        <v>6</v>
      </c>
      <c r="H6" s="63">
        <v>35373</v>
      </c>
      <c r="I6" s="63" t="s">
        <v>57</v>
      </c>
      <c r="J6" s="64">
        <v>44846</v>
      </c>
      <c r="K6" s="63">
        <v>59917</v>
      </c>
      <c r="L6" s="63" t="s">
        <v>56</v>
      </c>
      <c r="M6" s="63" t="s">
        <v>26</v>
      </c>
      <c r="N6" s="89">
        <v>33156.67</v>
      </c>
      <c r="O6" s="87">
        <f>SUM(N6:N9)</f>
        <v>120533.76999999999</v>
      </c>
      <c r="P6" s="66"/>
    </row>
    <row r="7" spans="2:16" s="54" customFormat="1" x14ac:dyDescent="0.25">
      <c r="B7" s="63">
        <v>2022</v>
      </c>
      <c r="C7" s="63">
        <v>5810005</v>
      </c>
      <c r="D7" s="63" t="s">
        <v>70</v>
      </c>
      <c r="E7" s="64">
        <v>44862</v>
      </c>
      <c r="F7" s="63">
        <v>2022</v>
      </c>
      <c r="G7" s="63" t="s">
        <v>6</v>
      </c>
      <c r="H7" s="63">
        <v>35376</v>
      </c>
      <c r="I7" s="63" t="s">
        <v>57</v>
      </c>
      <c r="J7" s="64">
        <v>44846</v>
      </c>
      <c r="K7" s="63">
        <v>59917</v>
      </c>
      <c r="L7" s="63" t="s">
        <v>56</v>
      </c>
      <c r="M7" s="63" t="s">
        <v>26</v>
      </c>
      <c r="N7" s="89">
        <v>34164.449999999997</v>
      </c>
      <c r="O7" s="88"/>
      <c r="P7" s="66"/>
    </row>
    <row r="8" spans="2:16" s="54" customFormat="1" x14ac:dyDescent="0.25">
      <c r="B8" s="63">
        <v>2022</v>
      </c>
      <c r="C8" s="63">
        <v>5810005</v>
      </c>
      <c r="D8" s="63" t="s">
        <v>70</v>
      </c>
      <c r="E8" s="64">
        <v>44862</v>
      </c>
      <c r="F8" s="63">
        <v>2022</v>
      </c>
      <c r="G8" s="63" t="s">
        <v>6</v>
      </c>
      <c r="H8" s="63">
        <v>35375</v>
      </c>
      <c r="I8" s="63" t="s">
        <v>57</v>
      </c>
      <c r="J8" s="64">
        <v>44846</v>
      </c>
      <c r="K8" s="63">
        <v>59917</v>
      </c>
      <c r="L8" s="63" t="s">
        <v>56</v>
      </c>
      <c r="M8" s="63" t="s">
        <v>26</v>
      </c>
      <c r="N8" s="65">
        <v>23125.61</v>
      </c>
      <c r="O8" s="88"/>
      <c r="P8" s="66"/>
    </row>
    <row r="9" spans="2:16" s="54" customFormat="1" x14ac:dyDescent="0.25">
      <c r="B9" s="63">
        <v>2022</v>
      </c>
      <c r="C9" s="63">
        <v>5810005</v>
      </c>
      <c r="D9" s="63" t="s">
        <v>70</v>
      </c>
      <c r="E9" s="64">
        <v>44862</v>
      </c>
      <c r="F9" s="63">
        <v>2022</v>
      </c>
      <c r="G9" s="63" t="s">
        <v>6</v>
      </c>
      <c r="H9" s="63">
        <v>35374</v>
      </c>
      <c r="I9" s="63" t="s">
        <v>57</v>
      </c>
      <c r="J9" s="64">
        <v>44846</v>
      </c>
      <c r="K9" s="63">
        <v>59917</v>
      </c>
      <c r="L9" s="63" t="s">
        <v>56</v>
      </c>
      <c r="M9" s="63" t="s">
        <v>26</v>
      </c>
      <c r="N9" s="65">
        <v>30087.040000000001</v>
      </c>
      <c r="O9" s="88"/>
      <c r="P9" s="66"/>
    </row>
    <row r="10" spans="2:16" s="54" customFormat="1" x14ac:dyDescent="0.25">
      <c r="B10" s="63">
        <v>2022</v>
      </c>
      <c r="C10" s="63">
        <v>5810005</v>
      </c>
      <c r="D10" s="63" t="s">
        <v>70</v>
      </c>
      <c r="E10" s="64">
        <v>44915</v>
      </c>
      <c r="F10" s="63">
        <v>2022</v>
      </c>
      <c r="G10" s="63" t="s">
        <v>6</v>
      </c>
      <c r="H10" s="63">
        <v>42320</v>
      </c>
      <c r="I10" s="63" t="s">
        <v>58</v>
      </c>
      <c r="J10" s="64">
        <v>44907</v>
      </c>
      <c r="K10" s="63">
        <v>61551</v>
      </c>
      <c r="L10" s="63" t="s">
        <v>43</v>
      </c>
      <c r="M10" s="63" t="s">
        <v>26</v>
      </c>
      <c r="N10" s="89">
        <v>1948.33</v>
      </c>
      <c r="O10" s="87">
        <f>SUM(N10:N13)</f>
        <v>7082.7300000000005</v>
      </c>
      <c r="P10" s="66"/>
    </row>
    <row r="11" spans="2:16" s="54" customFormat="1" x14ac:dyDescent="0.25">
      <c r="B11" s="63">
        <v>2022</v>
      </c>
      <c r="C11" s="63">
        <v>5810005</v>
      </c>
      <c r="D11" s="63" t="s">
        <v>70</v>
      </c>
      <c r="E11" s="64">
        <v>44915</v>
      </c>
      <c r="F11" s="63">
        <v>2022</v>
      </c>
      <c r="G11" s="63" t="s">
        <v>6</v>
      </c>
      <c r="H11" s="63">
        <v>42321</v>
      </c>
      <c r="I11" s="63" t="s">
        <v>58</v>
      </c>
      <c r="J11" s="64">
        <v>44907</v>
      </c>
      <c r="K11" s="63">
        <v>61551</v>
      </c>
      <c r="L11" s="63" t="s">
        <v>43</v>
      </c>
      <c r="M11" s="63" t="s">
        <v>26</v>
      </c>
      <c r="N11" s="89">
        <v>1358.89</v>
      </c>
      <c r="O11" s="88"/>
      <c r="P11" s="66"/>
    </row>
    <row r="12" spans="2:16" s="54" customFormat="1" x14ac:dyDescent="0.25">
      <c r="B12" s="63">
        <v>2022</v>
      </c>
      <c r="C12" s="63">
        <v>5810005</v>
      </c>
      <c r="D12" s="63" t="s">
        <v>70</v>
      </c>
      <c r="E12" s="64">
        <v>44915</v>
      </c>
      <c r="F12" s="63">
        <v>2022</v>
      </c>
      <c r="G12" s="63" t="s">
        <v>6</v>
      </c>
      <c r="H12" s="63">
        <v>42322</v>
      </c>
      <c r="I12" s="63" t="s">
        <v>58</v>
      </c>
      <c r="J12" s="64">
        <v>44907</v>
      </c>
      <c r="K12" s="63">
        <v>61551</v>
      </c>
      <c r="L12" s="63" t="s">
        <v>43</v>
      </c>
      <c r="M12" s="63" t="s">
        <v>26</v>
      </c>
      <c r="N12" s="89">
        <v>1767.96</v>
      </c>
      <c r="O12" s="88"/>
      <c r="P12" s="66"/>
    </row>
    <row r="13" spans="2:16" s="54" customFormat="1" x14ac:dyDescent="0.25">
      <c r="B13" s="63">
        <v>2022</v>
      </c>
      <c r="C13" s="63">
        <v>5810005</v>
      </c>
      <c r="D13" s="63" t="s">
        <v>70</v>
      </c>
      <c r="E13" s="64">
        <v>44915</v>
      </c>
      <c r="F13" s="63">
        <v>2022</v>
      </c>
      <c r="G13" s="63" t="s">
        <v>6</v>
      </c>
      <c r="H13" s="63">
        <v>42323</v>
      </c>
      <c r="I13" s="63" t="s">
        <v>58</v>
      </c>
      <c r="J13" s="64">
        <v>44907</v>
      </c>
      <c r="K13" s="63">
        <v>61551</v>
      </c>
      <c r="L13" s="63" t="s">
        <v>43</v>
      </c>
      <c r="M13" s="63" t="s">
        <v>26</v>
      </c>
      <c r="N13" s="89">
        <v>2007.55</v>
      </c>
      <c r="O13" s="88"/>
      <c r="P13" s="66"/>
    </row>
    <row r="14" spans="2:16" s="54" customFormat="1" x14ac:dyDescent="0.25">
      <c r="B14" s="67"/>
      <c r="C14" s="67"/>
      <c r="D14" s="67"/>
      <c r="E14" s="68"/>
      <c r="F14" s="67"/>
      <c r="G14" s="67"/>
      <c r="H14" s="67"/>
      <c r="I14" s="72"/>
      <c r="J14" s="73"/>
      <c r="K14" s="67"/>
      <c r="L14" s="67"/>
      <c r="M14" s="67"/>
      <c r="N14" s="69">
        <f>SUM(N6:N13)</f>
        <v>127616.5</v>
      </c>
      <c r="P14" s="66"/>
    </row>
    <row r="15" spans="2:16" s="54" customFormat="1" x14ac:dyDescent="0.25">
      <c r="B15" s="63">
        <v>2024</v>
      </c>
      <c r="C15" s="63">
        <v>5810005</v>
      </c>
      <c r="D15" s="63" t="s">
        <v>70</v>
      </c>
      <c r="E15" s="64">
        <v>45301</v>
      </c>
      <c r="F15" s="70">
        <v>2023</v>
      </c>
      <c r="G15" s="63" t="s">
        <v>6</v>
      </c>
      <c r="H15" s="63">
        <v>659</v>
      </c>
      <c r="I15" s="63" t="s">
        <v>65</v>
      </c>
      <c r="J15" s="64">
        <v>45272</v>
      </c>
      <c r="K15" s="63"/>
      <c r="L15" s="63" t="s">
        <v>64</v>
      </c>
      <c r="M15" s="71"/>
      <c r="N15" s="65">
        <v>22665.47</v>
      </c>
      <c r="P15" s="66"/>
    </row>
    <row r="16" spans="2:16" s="54" customFormat="1" x14ac:dyDescent="0.25">
      <c r="B16" s="63">
        <v>2024</v>
      </c>
      <c r="C16" s="63">
        <v>5810005</v>
      </c>
      <c r="D16" s="63" t="s">
        <v>70</v>
      </c>
      <c r="E16" s="64">
        <v>45301</v>
      </c>
      <c r="F16" s="70">
        <v>2023</v>
      </c>
      <c r="G16" s="63" t="s">
        <v>6</v>
      </c>
      <c r="H16" s="63">
        <v>658</v>
      </c>
      <c r="I16" s="63" t="s">
        <v>67</v>
      </c>
      <c r="J16" s="64">
        <v>45272</v>
      </c>
      <c r="K16" s="63"/>
      <c r="L16" s="63" t="s">
        <v>66</v>
      </c>
      <c r="M16" s="71"/>
      <c r="N16" s="65">
        <v>17114.29</v>
      </c>
      <c r="P16" s="66"/>
    </row>
    <row r="17" spans="2:14" s="54" customFormat="1" x14ac:dyDescent="0.25">
      <c r="B17" s="72"/>
      <c r="C17" s="72"/>
      <c r="D17" s="72"/>
      <c r="E17" s="73"/>
      <c r="F17" s="74"/>
      <c r="G17" s="72"/>
      <c r="H17" s="72"/>
      <c r="I17" s="72"/>
      <c r="J17" s="72"/>
      <c r="K17" s="72"/>
      <c r="L17" s="72"/>
      <c r="M17" s="74"/>
      <c r="N17" s="69">
        <f>SUM(N15:N16)</f>
        <v>39779.760000000002</v>
      </c>
    </row>
  </sheetData>
  <mergeCells count="2">
    <mergeCell ref="O6:O9"/>
    <mergeCell ref="O10:O13"/>
  </mergeCells>
  <pageMargins left="0.25" right="0.25" top="0.75" bottom="0.75" header="0.3" footer="0.3"/>
  <pageSetup paperSize="8" scale="9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riepilogo contributi</vt:lpstr>
      <vt:lpstr>contrinuti MIUR paritarie</vt:lpstr>
      <vt:lpstr>contributi provincia</vt:lpstr>
      <vt:lpstr>contributi comune</vt:lpstr>
      <vt:lpstr>Fatture emesse su Comune Modena</vt:lpstr>
    </vt:vector>
  </TitlesOfParts>
  <Company>Stefano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Sola</dc:creator>
  <cp:lastModifiedBy>Denis Sola</cp:lastModifiedBy>
  <cp:lastPrinted>2024-02-07T14:13:54Z</cp:lastPrinted>
  <dcterms:created xsi:type="dcterms:W3CDTF">2023-10-06T07:35:48Z</dcterms:created>
  <dcterms:modified xsi:type="dcterms:W3CDTF">2024-03-01T12:53:52Z</dcterms:modified>
</cp:coreProperties>
</file>